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uparpaj\Nextcloud2\DOCENCIA\UE 2021\Presupuesto UE\"/>
    </mc:Choice>
  </mc:AlternateContent>
  <bookViews>
    <workbookView xWindow="240" yWindow="90" windowWidth="15480" windowHeight="11640" tabRatio="652" activeTab="7"/>
  </bookViews>
  <sheets>
    <sheet name="2007_2013" sheetId="2" r:id="rId1"/>
    <sheet name="2014_2020" sheetId="1" r:id="rId2"/>
    <sheet name="variations" sheetId="3" r:id="rId3"/>
    <sheet name="MMF current prices" sheetId="7" r:id="rId4"/>
    <sheet name="preallocation 14-20" sheetId="4" r:id="rId5"/>
    <sheet name="MMF 2011 prices" sheetId="8" r:id="rId6"/>
    <sheet name="2021_2027" sheetId="9" r:id="rId7"/>
    <sheet name="1958-2027" sheetId="5" r:id="rId8"/>
    <sheet name="Hoja1" sheetId="6" r:id="rId9"/>
  </sheets>
  <externalReferences>
    <externalReference r:id="rId10"/>
    <externalReference r:id="rId11"/>
  </externalReferences>
  <definedNames>
    <definedName name="_xlnm._FilterDatabase" localSheetId="8" hidden="1">Hoja1!$D$1:$D$24</definedName>
    <definedName name="content" localSheetId="4">'preallocation 14-20'!#REF!</definedName>
    <definedName name="footnote" localSheetId="1">'2007_2013'!$A$44</definedName>
  </definedNames>
  <calcPr calcId="162913"/>
</workbook>
</file>

<file path=xl/calcChain.xml><?xml version="1.0" encoding="utf-8"?>
<calcChain xmlns="http://schemas.openxmlformats.org/spreadsheetml/2006/main">
  <c r="BM91" i="5" l="1"/>
  <c r="BN91" i="5"/>
  <c r="BO91" i="5"/>
  <c r="BP91" i="5"/>
  <c r="BQ91" i="5"/>
  <c r="BR91" i="5"/>
  <c r="BS91" i="5"/>
  <c r="BH89" i="5"/>
  <c r="BH91" i="5" s="1"/>
  <c r="BI89" i="5"/>
  <c r="BI91" i="5" s="1"/>
  <c r="BJ89" i="5"/>
  <c r="BJ90" i="5"/>
  <c r="BJ91" i="5"/>
  <c r="BF89" i="5"/>
  <c r="BG89" i="5"/>
  <c r="BF90" i="5"/>
  <c r="BG90" i="5"/>
  <c r="BF91" i="5"/>
  <c r="BG91" i="5"/>
  <c r="AY89" i="5"/>
  <c r="AZ89" i="5"/>
  <c r="BA89" i="5"/>
  <c r="BA91" i="5" s="1"/>
  <c r="BB89" i="5"/>
  <c r="BB90" i="5" s="1"/>
  <c r="BC89" i="5"/>
  <c r="AY90" i="5"/>
  <c r="AZ90" i="5"/>
  <c r="BA90" i="5"/>
  <c r="BC90" i="5"/>
  <c r="AY91" i="5"/>
  <c r="AZ91" i="5"/>
  <c r="BC91" i="5"/>
  <c r="BG9" i="5"/>
  <c r="BH9" i="5"/>
  <c r="BI9" i="5"/>
  <c r="BJ9" i="5"/>
  <c r="BK9" i="5"/>
  <c r="BL9" i="5"/>
  <c r="BF9" i="5"/>
  <c r="AZ9" i="5"/>
  <c r="BA9" i="5"/>
  <c r="BB9" i="5"/>
  <c r="BC9" i="5"/>
  <c r="BD9" i="5"/>
  <c r="BE9" i="5"/>
  <c r="AY9" i="5"/>
  <c r="BM89" i="5"/>
  <c r="BP90" i="5"/>
  <c r="BQ90" i="5"/>
  <c r="BR90" i="5"/>
  <c r="BS90" i="5"/>
  <c r="BO90" i="5"/>
  <c r="BM90" i="5"/>
  <c r="BN90" i="5"/>
  <c r="J90" i="5"/>
  <c r="K90" i="5"/>
  <c r="Y90" i="5"/>
  <c r="E90" i="5"/>
  <c r="F90" i="5"/>
  <c r="G90" i="5"/>
  <c r="H90" i="5"/>
  <c r="I90" i="5"/>
  <c r="BN89" i="5"/>
  <c r="BO89" i="5"/>
  <c r="BP89" i="5"/>
  <c r="BQ89" i="5"/>
  <c r="BR89" i="5"/>
  <c r="BS89" i="5"/>
  <c r="BP62" i="5"/>
  <c r="BQ62" i="5"/>
  <c r="BR62" i="5"/>
  <c r="BS62" i="5"/>
  <c r="BO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AJ62" i="5"/>
  <c r="J62" i="5"/>
  <c r="K62" i="5"/>
  <c r="L62" i="5"/>
  <c r="M62" i="5"/>
  <c r="N62" i="5"/>
  <c r="O62" i="5"/>
  <c r="P62" i="5"/>
  <c r="Q62" i="5"/>
  <c r="R62" i="5"/>
  <c r="S62" i="5"/>
  <c r="T62" i="5"/>
  <c r="U62" i="5"/>
  <c r="V62" i="5"/>
  <c r="W62" i="5"/>
  <c r="X62" i="5"/>
  <c r="Y62" i="5"/>
  <c r="Z62" i="5"/>
  <c r="AA62" i="5"/>
  <c r="AB62" i="5"/>
  <c r="AC62" i="5"/>
  <c r="AD62" i="5"/>
  <c r="AE62" i="5"/>
  <c r="AF62" i="5"/>
  <c r="AG62" i="5"/>
  <c r="AH62" i="5"/>
  <c r="AI62" i="5"/>
  <c r="I38" i="5"/>
  <c r="I34" i="5"/>
  <c r="E38" i="5"/>
  <c r="F38" i="5"/>
  <c r="G38" i="5"/>
  <c r="H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D38" i="5"/>
  <c r="BP34" i="5"/>
  <c r="BQ34" i="5"/>
  <c r="BR34" i="5"/>
  <c r="BS34" i="5"/>
  <c r="BO34" i="5"/>
  <c r="BL32" i="5"/>
  <c r="BM32" i="5"/>
  <c r="BN32"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BN37" i="5"/>
  <c r="AI37"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AJ34" i="5"/>
  <c r="AJ35" i="5"/>
  <c r="AJ36" i="5" s="1"/>
  <c r="E34" i="5"/>
  <c r="F34" i="5"/>
  <c r="G34" i="5"/>
  <c r="H34" i="5"/>
  <c r="J34" i="5"/>
  <c r="K34" i="5"/>
  <c r="L34" i="5"/>
  <c r="M34" i="5"/>
  <c r="N34" i="5"/>
  <c r="O34" i="5"/>
  <c r="P34" i="5"/>
  <c r="Q34" i="5"/>
  <c r="R34" i="5"/>
  <c r="S34" i="5"/>
  <c r="T34" i="5"/>
  <c r="U34" i="5"/>
  <c r="V34" i="5"/>
  <c r="W34" i="5"/>
  <c r="X34" i="5"/>
  <c r="Y34" i="5"/>
  <c r="Z34" i="5"/>
  <c r="AA34" i="5"/>
  <c r="AB34" i="5"/>
  <c r="AC34" i="5"/>
  <c r="AD34" i="5"/>
  <c r="AE34" i="5"/>
  <c r="AF34" i="5"/>
  <c r="AG34" i="5"/>
  <c r="AH34" i="5"/>
  <c r="AI34" i="5"/>
  <c r="D34" i="5"/>
  <c r="BI90" i="5" l="1"/>
  <c r="BH90" i="5"/>
  <c r="BB91" i="5"/>
  <c r="AA36" i="5"/>
  <c r="AL36" i="5"/>
  <c r="AD36" i="5"/>
  <c r="BN24" i="5"/>
  <c r="BM24" i="5"/>
  <c r="Z36" i="5"/>
  <c r="Z37" i="5"/>
  <c r="BM61" i="5"/>
  <c r="BO64" i="5"/>
  <c r="BP64" i="5"/>
  <c r="BQ64" i="5"/>
  <c r="BR64" i="5"/>
  <c r="BS64" i="5"/>
  <c r="BS61" i="5"/>
  <c r="BN61" i="5"/>
  <c r="BO61" i="5"/>
  <c r="BP61" i="5"/>
  <c r="BQ61" i="5"/>
  <c r="BR61" i="5"/>
  <c r="BL64" i="5"/>
  <c r="I61" i="5"/>
  <c r="AX36" i="5"/>
  <c r="BN35" i="5"/>
  <c r="BN36" i="5" s="1"/>
  <c r="BM35" i="5"/>
  <c r="BM36" i="5" s="1"/>
  <c r="BI35" i="5"/>
  <c r="BJ35" i="5"/>
  <c r="BK35" i="5"/>
  <c r="BL35" i="5"/>
  <c r="BF35" i="5"/>
  <c r="BN14" i="5" l="1"/>
  <c r="BO14" i="5"/>
  <c r="BP14" i="5"/>
  <c r="BQ14" i="5"/>
  <c r="BR14" i="5"/>
  <c r="BS14" i="5"/>
  <c r="BM14" i="5"/>
  <c r="BN9" i="5"/>
  <c r="BO9" i="5"/>
  <c r="BP9" i="5"/>
  <c r="BQ9" i="5"/>
  <c r="BR9" i="5"/>
  <c r="BS9" i="5"/>
  <c r="BM9" i="5"/>
  <c r="BN11" i="5"/>
  <c r="BO11" i="5"/>
  <c r="BP11" i="5"/>
  <c r="BQ11" i="5"/>
  <c r="BR11" i="5"/>
  <c r="BS11" i="5"/>
  <c r="BN13" i="5"/>
  <c r="BO13" i="5"/>
  <c r="BP13" i="5"/>
  <c r="BQ13" i="5"/>
  <c r="BR13" i="5"/>
  <c r="BS13" i="5"/>
  <c r="BN12" i="5"/>
  <c r="BO12" i="5"/>
  <c r="BP12" i="5"/>
  <c r="BQ12" i="5"/>
  <c r="BR12" i="5"/>
  <c r="BS12" i="5"/>
  <c r="BM12" i="5"/>
  <c r="BN21" i="5"/>
  <c r="BO21" i="5"/>
  <c r="BP21" i="5"/>
  <c r="BQ21" i="5"/>
  <c r="BR21" i="5"/>
  <c r="BS21" i="5"/>
  <c r="BM21" i="5"/>
  <c r="BN18" i="5"/>
  <c r="BO18" i="5"/>
  <c r="BP18" i="5"/>
  <c r="BQ18" i="5"/>
  <c r="BR18" i="5"/>
  <c r="BS18" i="5"/>
  <c r="BM18" i="5"/>
  <c r="BN17" i="5"/>
  <c r="BO17" i="5"/>
  <c r="BP17" i="5"/>
  <c r="BQ17" i="5"/>
  <c r="BR17" i="5"/>
  <c r="BS17" i="5"/>
  <c r="BM17" i="5"/>
  <c r="BQ16" i="5"/>
  <c r="BR16" i="5"/>
  <c r="BS16" i="5"/>
  <c r="BP16" i="5"/>
  <c r="BN16" i="5"/>
  <c r="BO16" i="5"/>
  <c r="BM16" i="5"/>
  <c r="BM13" i="5"/>
  <c r="BM11" i="5"/>
  <c r="BP10" i="5"/>
  <c r="BQ10" i="5"/>
  <c r="BR10" i="5"/>
  <c r="BS10" i="5"/>
  <c r="BO10" i="5"/>
  <c r="BM10" i="5"/>
  <c r="BN10" i="5"/>
  <c r="BN8" i="5"/>
  <c r="BO8" i="5"/>
  <c r="BP8" i="5"/>
  <c r="BQ8" i="5"/>
  <c r="BR8" i="5"/>
  <c r="BS8" i="5"/>
  <c r="BM8" i="5"/>
  <c r="BL36" i="5" l="1"/>
  <c r="AZ24" i="5" l="1"/>
  <c r="BA24" i="5"/>
  <c r="BB24" i="5"/>
  <c r="BC24" i="5"/>
  <c r="BD24" i="5"/>
  <c r="BE24" i="5"/>
  <c r="BF24" i="5"/>
  <c r="BG24" i="5"/>
  <c r="BH24" i="5"/>
  <c r="BI24" i="5"/>
  <c r="BJ24" i="5"/>
  <c r="BK24" i="5"/>
  <c r="BL24" i="5"/>
  <c r="AY24" i="5"/>
  <c r="D35" i="5" l="1"/>
  <c r="O61" i="5" l="1"/>
  <c r="P61" i="5"/>
  <c r="P64" i="5" s="1"/>
  <c r="Q61" i="5"/>
  <c r="Q64" i="5" s="1"/>
  <c r="R61" i="5"/>
  <c r="S61" i="5"/>
  <c r="T61" i="5"/>
  <c r="T64" i="5" s="1"/>
  <c r="U61" i="5"/>
  <c r="U64" i="5" s="1"/>
  <c r="V61" i="5"/>
  <c r="W61" i="5"/>
  <c r="X61" i="5"/>
  <c r="X64" i="5" s="1"/>
  <c r="Y61" i="5"/>
  <c r="Y64" i="5" s="1"/>
  <c r="Z61" i="5"/>
  <c r="AA61" i="5"/>
  <c r="AB61" i="5"/>
  <c r="AB64" i="5" s="1"/>
  <c r="AC61" i="5"/>
  <c r="AC64" i="5" s="1"/>
  <c r="AD61" i="5"/>
  <c r="AE61" i="5"/>
  <c r="AF61" i="5"/>
  <c r="AF64" i="5" s="1"/>
  <c r="AG61" i="5"/>
  <c r="AG64" i="5" s="1"/>
  <c r="AH61" i="5"/>
  <c r="AH64" i="5" s="1"/>
  <c r="AI61" i="5"/>
  <c r="AJ61" i="5"/>
  <c r="AJ64" i="5" s="1"/>
  <c r="AK61" i="5"/>
  <c r="AK64" i="5" s="1"/>
  <c r="AL61" i="5"/>
  <c r="AL64" i="5" s="1"/>
  <c r="AM61" i="5"/>
  <c r="AN61" i="5"/>
  <c r="AN64" i="5" s="1"/>
  <c r="AO61" i="5"/>
  <c r="AO64" i="5" s="1"/>
  <c r="AP61" i="5"/>
  <c r="AP64" i="5" s="1"/>
  <c r="AQ61" i="5"/>
  <c r="AR61" i="5"/>
  <c r="AR64" i="5" s="1"/>
  <c r="AS61" i="5"/>
  <c r="AS64" i="5" s="1"/>
  <c r="AT61" i="5"/>
  <c r="AT64" i="5" s="1"/>
  <c r="AU61" i="5"/>
  <c r="AV61" i="5"/>
  <c r="AV64" i="5" s="1"/>
  <c r="AW61" i="5"/>
  <c r="AW64" i="5" s="1"/>
  <c r="AX61" i="5"/>
  <c r="AX64" i="5" s="1"/>
  <c r="N61" i="5"/>
  <c r="I64" i="5"/>
  <c r="N64" i="5"/>
  <c r="O64" i="5"/>
  <c r="R64" i="5"/>
  <c r="S64" i="5"/>
  <c r="V64" i="5"/>
  <c r="W64" i="5"/>
  <c r="Z64" i="5"/>
  <c r="AA64" i="5"/>
  <c r="AD64" i="5"/>
  <c r="AE64" i="5"/>
  <c r="AI64" i="5"/>
  <c r="AM64" i="5"/>
  <c r="AQ64" i="5"/>
  <c r="AU64" i="5"/>
  <c r="BM64" i="5"/>
  <c r="BN64" i="5"/>
  <c r="BH8" i="5"/>
  <c r="BH61" i="5" s="1"/>
  <c r="BJ8" i="5"/>
  <c r="BJ61" i="5" s="1"/>
  <c r="BL8" i="5"/>
  <c r="BL61" i="5" s="1"/>
  <c r="BE8" i="5"/>
  <c r="BE61" i="5" s="1"/>
  <c r="Y9" i="5"/>
  <c r="Y89" i="5" s="1"/>
  <c r="Y6" i="5"/>
  <c r="X6" i="5"/>
  <c r="BH10" i="5"/>
  <c r="BI10" i="5"/>
  <c r="BI8" i="5" s="1"/>
  <c r="BI61" i="5" s="1"/>
  <c r="BJ10" i="5"/>
  <c r="BK10" i="5"/>
  <c r="BK8" i="5" s="1"/>
  <c r="BK61" i="5" s="1"/>
  <c r="BL10" i="5"/>
  <c r="BL89" i="5" s="1"/>
  <c r="BL90" i="5" s="1"/>
  <c r="BF10" i="5"/>
  <c r="BA10" i="5"/>
  <c r="BB10" i="5"/>
  <c r="BC10" i="5"/>
  <c r="BD10" i="5"/>
  <c r="BE10" i="5"/>
  <c r="AZ10" i="5"/>
  <c r="AY10" i="5"/>
  <c r="BD89" i="5"/>
  <c r="BD90" i="5" s="1"/>
  <c r="BE89" i="5"/>
  <c r="BE90" i="5" s="1"/>
  <c r="L89" i="5"/>
  <c r="M89" i="5"/>
  <c r="N89" i="5"/>
  <c r="O89" i="5"/>
  <c r="O90" i="5" s="1"/>
  <c r="P89" i="5"/>
  <c r="Q89" i="5"/>
  <c r="R89" i="5"/>
  <c r="S89" i="5"/>
  <c r="S90" i="5" s="1"/>
  <c r="T89" i="5"/>
  <c r="U89" i="5"/>
  <c r="V89" i="5"/>
  <c r="W89" i="5"/>
  <c r="W90" i="5" s="1"/>
  <c r="X89" i="5"/>
  <c r="Z89" i="5"/>
  <c r="AA89" i="5"/>
  <c r="AB89" i="5"/>
  <c r="AB90" i="5" s="1"/>
  <c r="AC89" i="5"/>
  <c r="AD89" i="5"/>
  <c r="AE89" i="5"/>
  <c r="AF89" i="5"/>
  <c r="AF90" i="5" s="1"/>
  <c r="AG89" i="5"/>
  <c r="AH89" i="5"/>
  <c r="AI89" i="5"/>
  <c r="AJ89" i="5"/>
  <c r="AJ90" i="5" s="1"/>
  <c r="AK89" i="5"/>
  <c r="AK90" i="5" s="1"/>
  <c r="AL89" i="5"/>
  <c r="AL90" i="5" s="1"/>
  <c r="AM89" i="5"/>
  <c r="AN89" i="5"/>
  <c r="AN90" i="5" s="1"/>
  <c r="AO89" i="5"/>
  <c r="AP89" i="5"/>
  <c r="AQ89" i="5"/>
  <c r="AR89" i="5"/>
  <c r="AR90" i="5" s="1"/>
  <c r="AS89" i="5"/>
  <c r="AT89" i="5"/>
  <c r="AT90" i="5" s="1"/>
  <c r="AU89" i="5"/>
  <c r="AV89" i="5"/>
  <c r="AV90" i="5" s="1"/>
  <c r="AW89" i="5"/>
  <c r="AX89" i="5"/>
  <c r="K89" i="5"/>
  <c r="K91" i="5" s="1"/>
  <c r="I89" i="5"/>
  <c r="I91" i="5" s="1"/>
  <c r="E89" i="5"/>
  <c r="E91" i="5" s="1"/>
  <c r="F89" i="5"/>
  <c r="F91" i="5" s="1"/>
  <c r="G89" i="5"/>
  <c r="G91" i="5" s="1"/>
  <c r="H89" i="5"/>
  <c r="H91" i="5" s="1"/>
  <c r="J89" i="5"/>
  <c r="J91" i="5" s="1"/>
  <c r="J61" i="5"/>
  <c r="J64" i="5" s="1"/>
  <c r="K61" i="5"/>
  <c r="K64" i="5" s="1"/>
  <c r="L61" i="5"/>
  <c r="L64" i="5" s="1"/>
  <c r="M61" i="5"/>
  <c r="M64" i="5" s="1"/>
  <c r="AQ91" i="5" l="1"/>
  <c r="AQ90" i="5"/>
  <c r="AI91" i="5"/>
  <c r="AI90" i="5"/>
  <c r="V91" i="5"/>
  <c r="V90" i="5"/>
  <c r="N91" i="5"/>
  <c r="N90" i="5"/>
  <c r="AD91" i="5"/>
  <c r="AD90" i="5"/>
  <c r="U91" i="5"/>
  <c r="U90" i="5"/>
  <c r="M91" i="5"/>
  <c r="M90" i="5"/>
  <c r="AW91" i="5"/>
  <c r="AW90" i="5"/>
  <c r="AS91" i="5"/>
  <c r="AS90" i="5"/>
  <c r="AO91" i="5"/>
  <c r="AO90" i="5"/>
  <c r="AG91" i="5"/>
  <c r="AG90" i="5"/>
  <c r="AC91" i="5"/>
  <c r="AC90" i="5"/>
  <c r="X91" i="5"/>
  <c r="X90" i="5"/>
  <c r="T91" i="5"/>
  <c r="T90" i="5"/>
  <c r="P91" i="5"/>
  <c r="P90" i="5"/>
  <c r="L91" i="5"/>
  <c r="L90" i="5"/>
  <c r="AU91" i="5"/>
  <c r="AU90" i="5"/>
  <c r="AM91" i="5"/>
  <c r="AM90" i="5"/>
  <c r="AE91" i="5"/>
  <c r="AE90" i="5"/>
  <c r="AA91" i="5"/>
  <c r="AA90" i="5"/>
  <c r="R91" i="5"/>
  <c r="R90" i="5"/>
  <c r="AX91" i="5"/>
  <c r="AX90" i="5"/>
  <c r="AP91" i="5"/>
  <c r="AP90" i="5"/>
  <c r="AH91" i="5"/>
  <c r="AH90" i="5"/>
  <c r="Z91" i="5"/>
  <c r="Z90" i="5"/>
  <c r="Q91" i="5"/>
  <c r="Q90" i="5"/>
  <c r="Y91" i="5"/>
  <c r="BK89" i="5"/>
  <c r="BK90" i="5" s="1"/>
  <c r="AV91" i="5"/>
  <c r="AT91" i="5"/>
  <c r="AR91" i="5"/>
  <c r="AN91" i="5"/>
  <c r="AL91" i="5"/>
  <c r="AJ91" i="5"/>
  <c r="AF91" i="5"/>
  <c r="AB91" i="5"/>
  <c r="BF8" i="5"/>
  <c r="BF61" i="5" s="1"/>
  <c r="AK91" i="5"/>
  <c r="W91" i="5"/>
  <c r="S91" i="5"/>
  <c r="O91" i="5"/>
  <c r="F116" i="2" l="1"/>
  <c r="F118" i="2"/>
  <c r="F119" i="2"/>
  <c r="F120" i="2"/>
  <c r="F121" i="2"/>
  <c r="F122" i="2"/>
  <c r="F123" i="2"/>
  <c r="F124" i="2"/>
  <c r="F125" i="2"/>
  <c r="F126" i="2"/>
  <c r="F128" i="2"/>
  <c r="F129" i="2"/>
  <c r="F130" i="2"/>
  <c r="F131" i="2"/>
  <c r="F115" i="2"/>
  <c r="E116" i="2"/>
  <c r="E118" i="2"/>
  <c r="E119" i="2"/>
  <c r="E120" i="2"/>
  <c r="E121" i="2"/>
  <c r="E122" i="2"/>
  <c r="E123" i="2"/>
  <c r="E124" i="2"/>
  <c r="E125" i="2"/>
  <c r="E126" i="2"/>
  <c r="E128" i="2"/>
  <c r="E129" i="2"/>
  <c r="E130" i="2"/>
  <c r="E131" i="2"/>
  <c r="E115" i="2"/>
  <c r="D37" i="5"/>
  <c r="BG35" i="5"/>
  <c r="BH35" i="5"/>
  <c r="BE35" i="5"/>
  <c r="AZ35" i="5"/>
  <c r="BA35" i="5"/>
  <c r="BB35" i="5"/>
  <c r="BC35" i="5"/>
  <c r="BD35" i="5"/>
  <c r="AY35" i="5"/>
  <c r="AW35" i="5"/>
  <c r="AW36" i="5" s="1"/>
  <c r="AX35" i="5"/>
  <c r="AV35" i="5"/>
  <c r="AS35" i="5"/>
  <c r="AS36" i="5" s="1"/>
  <c r="AT35" i="5"/>
  <c r="AU35" i="5"/>
  <c r="AU36" i="5" s="1"/>
  <c r="AR35" i="5"/>
  <c r="AN35" i="5"/>
  <c r="AN36" i="5" s="1"/>
  <c r="AO35" i="5"/>
  <c r="AO36" i="5" s="1"/>
  <c r="AP35" i="5"/>
  <c r="AP36" i="5" s="1"/>
  <c r="AQ35" i="5"/>
  <c r="AQ36" i="5" s="1"/>
  <c r="AM35" i="5"/>
  <c r="AM36" i="5" s="1"/>
  <c r="AK35" i="5"/>
  <c r="AK36" i="5" s="1"/>
  <c r="AL35" i="5"/>
  <c r="AI35" i="5"/>
  <c r="AI36" i="5" s="1"/>
  <c r="AE35" i="5"/>
  <c r="AE36" i="5" s="1"/>
  <c r="AF35" i="5"/>
  <c r="AF36" i="5" s="1"/>
  <c r="AG35" i="5"/>
  <c r="AG36" i="5" s="1"/>
  <c r="AH35" i="5"/>
  <c r="AH36" i="5" s="1"/>
  <c r="AD35" i="5"/>
  <c r="AD37" i="5" s="1"/>
  <c r="Z35" i="5"/>
  <c r="AA35" i="5"/>
  <c r="AB35" i="5"/>
  <c r="AB36" i="5" s="1"/>
  <c r="AC35" i="5"/>
  <c r="AC36" i="5" s="1"/>
  <c r="Y35" i="5"/>
  <c r="Y36" i="5" s="1"/>
  <c r="R35" i="5"/>
  <c r="S35" i="5"/>
  <c r="S36" i="5" s="1"/>
  <c r="T35" i="5"/>
  <c r="T37" i="5" s="1"/>
  <c r="U35" i="5"/>
  <c r="U36" i="5" s="1"/>
  <c r="V35" i="5"/>
  <c r="W35" i="5"/>
  <c r="W36" i="5" s="1"/>
  <c r="X35" i="5"/>
  <c r="X37" i="5" s="1"/>
  <c r="Q35" i="5"/>
  <c r="Q36" i="5" s="1"/>
  <c r="P35" i="5"/>
  <c r="E35" i="5"/>
  <c r="E36" i="5" s="1"/>
  <c r="F35" i="5"/>
  <c r="F36" i="5" s="1"/>
  <c r="G35" i="5"/>
  <c r="G36" i="5" s="1"/>
  <c r="H35" i="5"/>
  <c r="H36" i="5" s="1"/>
  <c r="I35" i="5"/>
  <c r="J35" i="5"/>
  <c r="J37" i="5" s="1"/>
  <c r="K35" i="5"/>
  <c r="K36" i="5" s="1"/>
  <c r="L35" i="5"/>
  <c r="M35" i="5"/>
  <c r="M36" i="5" s="1"/>
  <c r="N35" i="5"/>
  <c r="N37" i="5" s="1"/>
  <c r="O35" i="5"/>
  <c r="O36" i="5" s="1"/>
  <c r="D36" i="5"/>
  <c r="L37" i="5" l="1"/>
  <c r="P37" i="5"/>
  <c r="V37" i="5"/>
  <c r="R37" i="5"/>
  <c r="AF37" i="5"/>
  <c r="AB37" i="5"/>
  <c r="AH37" i="5"/>
  <c r="AG37" i="5"/>
  <c r="AE37" i="5"/>
  <c r="AC37" i="5"/>
  <c r="AA37" i="5"/>
  <c r="Y37" i="5"/>
  <c r="W37" i="5"/>
  <c r="U37" i="5"/>
  <c r="S37" i="5"/>
  <c r="Q37" i="5"/>
  <c r="O37" i="5"/>
  <c r="M37" i="5"/>
  <c r="K37" i="5"/>
  <c r="H37" i="5"/>
  <c r="F37" i="5"/>
  <c r="G37" i="5"/>
  <c r="E37" i="5"/>
  <c r="AV36" i="5"/>
  <c r="AT36" i="5"/>
  <c r="AR36" i="5"/>
  <c r="X36" i="5"/>
  <c r="V36" i="5"/>
  <c r="T36" i="5"/>
  <c r="R36" i="5"/>
  <c r="P36" i="5"/>
  <c r="N36" i="5"/>
  <c r="L36" i="5"/>
  <c r="J36" i="5"/>
  <c r="I36" i="5"/>
  <c r="AZ18" i="5"/>
  <c r="BA18" i="5"/>
  <c r="BB18" i="5"/>
  <c r="BC18" i="5"/>
  <c r="BD18" i="5"/>
  <c r="BE18" i="5"/>
  <c r="AY18" i="5"/>
  <c r="BG10" i="5"/>
  <c r="BG13" i="5"/>
  <c r="BH13" i="5"/>
  <c r="BI13" i="5"/>
  <c r="BJ13" i="5"/>
  <c r="BK13" i="5"/>
  <c r="BL13" i="5"/>
  <c r="BG16" i="5"/>
  <c r="BH16" i="5"/>
  <c r="BI16" i="5"/>
  <c r="BJ16" i="5"/>
  <c r="BK16" i="5"/>
  <c r="BL16" i="5"/>
  <c r="BG17" i="5"/>
  <c r="BH17" i="5"/>
  <c r="BI17" i="5"/>
  <c r="BJ17" i="5"/>
  <c r="BK17" i="5"/>
  <c r="BL17" i="5"/>
  <c r="BG18" i="5"/>
  <c r="BH18" i="5"/>
  <c r="BI18" i="5"/>
  <c r="BJ18" i="5"/>
  <c r="BK18" i="5"/>
  <c r="BL18" i="5"/>
  <c r="BG21" i="5"/>
  <c r="BH21" i="5"/>
  <c r="BI21" i="5"/>
  <c r="BJ21" i="5"/>
  <c r="BK21" i="5"/>
  <c r="BL21" i="5"/>
  <c r="BF21" i="5"/>
  <c r="AZ21" i="5"/>
  <c r="BA21" i="5"/>
  <c r="BB21" i="5"/>
  <c r="BC21" i="5"/>
  <c r="BD21" i="5"/>
  <c r="BD91" i="5" s="1"/>
  <c r="BE21" i="5"/>
  <c r="AY21" i="5"/>
  <c r="BF17" i="5"/>
  <c r="BF13" i="5"/>
  <c r="BF16" i="5"/>
  <c r="BF18" i="5"/>
  <c r="BL91" i="5" l="1"/>
  <c r="BJ64" i="5"/>
  <c r="BH64" i="5"/>
  <c r="BG8" i="5"/>
  <c r="BG61" i="5" s="1"/>
  <c r="BG64" i="5" s="1"/>
  <c r="BE64" i="5"/>
  <c r="BE91" i="5"/>
  <c r="BF64" i="5"/>
  <c r="BK64" i="5"/>
  <c r="BK91" i="5"/>
  <c r="BI64" i="5"/>
  <c r="BE36" i="5"/>
  <c r="BC36" i="5"/>
  <c r="BA36" i="5"/>
  <c r="BF36" i="5"/>
  <c r="BK36" i="5"/>
  <c r="BI36" i="5"/>
  <c r="BG36" i="5"/>
  <c r="AY36" i="5"/>
  <c r="BD36" i="5"/>
  <c r="BB36" i="5"/>
  <c r="AZ36" i="5"/>
  <c r="BJ36" i="5"/>
  <c r="BH36" i="5"/>
  <c r="J76" i="8"/>
  <c r="I76" i="8"/>
  <c r="H76" i="8"/>
  <c r="G76" i="8"/>
  <c r="F76" i="8"/>
  <c r="E76" i="8"/>
  <c r="D76" i="8"/>
  <c r="K75" i="8"/>
  <c r="K74" i="8"/>
  <c r="K73" i="8"/>
  <c r="K72" i="8"/>
  <c r="K71" i="8"/>
  <c r="K70" i="8"/>
  <c r="K69" i="8"/>
  <c r="K68" i="8"/>
  <c r="K67" i="8"/>
  <c r="K66" i="8"/>
  <c r="K65" i="8"/>
  <c r="K64" i="8"/>
  <c r="K63" i="8"/>
  <c r="K62" i="8"/>
  <c r="K61" i="8"/>
  <c r="K60" i="8"/>
  <c r="K59" i="8"/>
  <c r="K58" i="8"/>
  <c r="K57" i="8"/>
  <c r="C57" i="8"/>
  <c r="K56" i="8"/>
  <c r="K55" i="8"/>
  <c r="K54" i="8"/>
  <c r="K53" i="8"/>
  <c r="K52" i="8"/>
  <c r="K51" i="8"/>
  <c r="K50" i="8"/>
  <c r="K49" i="8"/>
  <c r="K48" i="8"/>
  <c r="K47" i="8"/>
  <c r="K46" i="8"/>
  <c r="K45" i="8"/>
  <c r="K44" i="8"/>
  <c r="K43" i="8"/>
  <c r="K42" i="8"/>
  <c r="C42" i="8"/>
  <c r="K41" i="8"/>
  <c r="K40" i="8"/>
  <c r="K39" i="8"/>
  <c r="K38" i="8"/>
  <c r="K37" i="8"/>
  <c r="K36" i="8"/>
  <c r="K35" i="8"/>
  <c r="C35" i="8"/>
  <c r="K34" i="8"/>
  <c r="K33" i="8"/>
  <c r="K32" i="8"/>
  <c r="K31" i="8"/>
  <c r="K30" i="8"/>
  <c r="K29" i="8"/>
  <c r="K28" i="8"/>
  <c r="K27" i="8"/>
  <c r="K26" i="8"/>
  <c r="C26" i="8"/>
  <c r="K25" i="8"/>
  <c r="K24" i="8"/>
  <c r="K23" i="8"/>
  <c r="K22" i="8"/>
  <c r="K21" i="8"/>
  <c r="K20" i="8"/>
  <c r="K19" i="8"/>
  <c r="K18" i="8"/>
  <c r="K17" i="8"/>
  <c r="K16" i="8"/>
  <c r="K15" i="8"/>
  <c r="K14" i="8"/>
  <c r="K13" i="8"/>
  <c r="K12" i="8"/>
  <c r="K11" i="8"/>
  <c r="K10" i="8"/>
  <c r="K9" i="8"/>
  <c r="K8" i="8"/>
  <c r="K7" i="8"/>
  <c r="K6" i="8"/>
  <c r="K5" i="8"/>
  <c r="C5" i="8"/>
  <c r="J78" i="7"/>
  <c r="I78" i="7"/>
  <c r="H78" i="7"/>
  <c r="G78" i="7"/>
  <c r="F78" i="7"/>
  <c r="E78" i="7"/>
  <c r="D78" i="7"/>
  <c r="K77" i="7"/>
  <c r="K76" i="7"/>
  <c r="K75" i="7"/>
  <c r="K74" i="7"/>
  <c r="K73" i="7"/>
  <c r="K72" i="7"/>
  <c r="K71" i="7"/>
  <c r="K70" i="7"/>
  <c r="K69" i="7"/>
  <c r="K68" i="7"/>
  <c r="K67" i="7"/>
  <c r="K66" i="7"/>
  <c r="K65" i="7"/>
  <c r="K64" i="7"/>
  <c r="K63" i="7"/>
  <c r="K62" i="7"/>
  <c r="K61" i="7"/>
  <c r="K60" i="7"/>
  <c r="K59" i="7"/>
  <c r="C59" i="7"/>
  <c r="K58" i="7"/>
  <c r="K57" i="7"/>
  <c r="K56" i="7"/>
  <c r="K55" i="7"/>
  <c r="K54" i="7"/>
  <c r="K53" i="7"/>
  <c r="K52" i="7"/>
  <c r="K51" i="7"/>
  <c r="K50" i="7"/>
  <c r="K49" i="7"/>
  <c r="K48" i="7"/>
  <c r="K47" i="7"/>
  <c r="K46" i="7"/>
  <c r="K45" i="7"/>
  <c r="K44" i="7"/>
  <c r="C44" i="7"/>
  <c r="K43" i="7"/>
  <c r="K42" i="7"/>
  <c r="K41" i="7"/>
  <c r="K38" i="7"/>
  <c r="K37" i="7"/>
  <c r="K36" i="7"/>
  <c r="K35" i="7"/>
  <c r="C35" i="7"/>
  <c r="K34" i="7"/>
  <c r="K33" i="7"/>
  <c r="K32" i="7"/>
  <c r="K31" i="7"/>
  <c r="K30" i="7"/>
  <c r="K29" i="7"/>
  <c r="K28" i="7"/>
  <c r="K27" i="7"/>
  <c r="K26" i="7"/>
  <c r="C26" i="7"/>
  <c r="K25" i="7"/>
  <c r="K24" i="7"/>
  <c r="K23" i="7"/>
  <c r="K22" i="7"/>
  <c r="K21" i="7"/>
  <c r="K20" i="7"/>
  <c r="K19" i="7"/>
  <c r="K18" i="7"/>
  <c r="K17" i="7"/>
  <c r="K16" i="7"/>
  <c r="K15" i="7"/>
  <c r="K14" i="7"/>
  <c r="K13" i="7"/>
  <c r="K12" i="7"/>
  <c r="K11" i="7"/>
  <c r="K10" i="7"/>
  <c r="K9" i="7"/>
  <c r="K8" i="7"/>
  <c r="K7" i="7"/>
  <c r="K6" i="7"/>
  <c r="K5" i="7"/>
  <c r="C5" i="7"/>
  <c r="AZ8" i="5"/>
  <c r="AZ61" i="5" s="1"/>
  <c r="AZ64" i="5" s="1"/>
  <c r="BA8" i="5"/>
  <c r="BA61" i="5" s="1"/>
  <c r="BA64" i="5" s="1"/>
  <c r="BB8" i="5"/>
  <c r="BB61" i="5" s="1"/>
  <c r="BB64" i="5" s="1"/>
  <c r="BC8" i="5"/>
  <c r="BC61" i="5" s="1"/>
  <c r="BC64" i="5" s="1"/>
  <c r="BD8" i="5"/>
  <c r="BD61" i="5" s="1"/>
  <c r="BD64" i="5" s="1"/>
  <c r="AY8" i="5"/>
  <c r="AY61" i="5" s="1"/>
  <c r="AY64" i="5" s="1"/>
  <c r="C78" i="7" l="1"/>
  <c r="K78" i="7"/>
  <c r="BF28" i="5"/>
  <c r="C76" i="8"/>
  <c r="K76" i="8"/>
  <c r="AS5" i="5"/>
  <c r="AT5" i="5"/>
  <c r="AU5" i="5"/>
  <c r="AV5" i="5"/>
  <c r="AW5" i="5"/>
  <c r="AX5" i="5"/>
  <c r="AR5" i="5"/>
  <c r="B5" i="5"/>
  <c r="C5" i="5"/>
  <c r="D5" i="5"/>
  <c r="E5" i="5"/>
  <c r="F5" i="5"/>
  <c r="G5" i="5"/>
  <c r="H5" i="5"/>
  <c r="I5" i="5"/>
  <c r="J5" i="5"/>
  <c r="K5" i="5"/>
  <c r="L5" i="5"/>
  <c r="M5" i="5"/>
  <c r="N5" i="5"/>
  <c r="O5" i="5"/>
  <c r="P5" i="5"/>
  <c r="Q5" i="5"/>
  <c r="R5" i="5"/>
  <c r="S5" i="5"/>
  <c r="T5" i="5"/>
  <c r="U5" i="5"/>
  <c r="V5" i="5"/>
  <c r="W5" i="5"/>
  <c r="X5" i="5"/>
  <c r="Z5" i="5"/>
  <c r="AA5" i="5"/>
  <c r="AB5" i="5"/>
  <c r="AC5" i="5"/>
  <c r="AD5" i="5"/>
  <c r="AE5" i="5"/>
  <c r="AF5" i="5"/>
  <c r="AG5" i="5"/>
  <c r="AM5" i="5"/>
  <c r="AN5" i="5"/>
  <c r="AO5" i="5"/>
  <c r="AP5" i="5"/>
  <c r="AQ5" i="5"/>
  <c r="AK5" i="5"/>
  <c r="AH5" i="5"/>
  <c r="AI5" i="5"/>
  <c r="AJ5" i="5"/>
  <c r="AL5" i="5"/>
  <c r="I37" i="1" l="1"/>
  <c r="C37" i="1"/>
  <c r="D37" i="1"/>
  <c r="E37" i="1"/>
  <c r="F37" i="1"/>
  <c r="G37" i="1"/>
  <c r="H37" i="1"/>
  <c r="B37" i="1"/>
  <c r="I2" i="2"/>
  <c r="C2" i="2"/>
  <c r="D2" i="2"/>
  <c r="E2" i="2"/>
  <c r="F2" i="2"/>
  <c r="G2" i="2"/>
  <c r="H2" i="2"/>
  <c r="B2" i="2"/>
  <c r="C88" i="4"/>
  <c r="D88" i="4"/>
  <c r="E88" i="4"/>
  <c r="E89" i="4" s="1"/>
  <c r="F88" i="4"/>
  <c r="B88" i="4"/>
  <c r="D89" i="4"/>
  <c r="B38" i="4"/>
  <c r="C38" i="4"/>
  <c r="D38" i="4"/>
  <c r="F38" i="4"/>
  <c r="G38" i="4"/>
  <c r="H38" i="4"/>
  <c r="I38" i="4"/>
  <c r="J38" i="4"/>
  <c r="K38" i="4"/>
  <c r="L38" i="4"/>
  <c r="M38" i="4"/>
  <c r="N38" i="4"/>
  <c r="O38" i="4"/>
  <c r="P31" i="4" s="1"/>
  <c r="E38" i="4"/>
  <c r="K8" i="1"/>
  <c r="L8" i="1" s="1"/>
  <c r="H79" i="4"/>
  <c r="I79" i="4"/>
  <c r="J79" i="4"/>
  <c r="K79" i="4"/>
  <c r="L79" i="4"/>
  <c r="H80" i="4"/>
  <c r="I80" i="4"/>
  <c r="J80" i="4"/>
  <c r="K80" i="4"/>
  <c r="L80" i="4"/>
  <c r="H81" i="4"/>
  <c r="I81" i="4"/>
  <c r="J81" i="4"/>
  <c r="K81" i="4"/>
  <c r="L81" i="4"/>
  <c r="H82" i="4"/>
  <c r="I82" i="4"/>
  <c r="J82" i="4"/>
  <c r="K82" i="4"/>
  <c r="L82" i="4"/>
  <c r="H83" i="4"/>
  <c r="I83" i="4"/>
  <c r="J83" i="4"/>
  <c r="K83" i="4"/>
  <c r="L83" i="4"/>
  <c r="H84" i="4"/>
  <c r="I84" i="4"/>
  <c r="J84" i="4"/>
  <c r="K84" i="4"/>
  <c r="L84" i="4"/>
  <c r="H85" i="4"/>
  <c r="I85" i="4"/>
  <c r="J85" i="4"/>
  <c r="K85" i="4"/>
  <c r="L85" i="4"/>
  <c r="H86" i="4"/>
  <c r="I86" i="4"/>
  <c r="J86" i="4"/>
  <c r="K86" i="4"/>
  <c r="L86" i="4"/>
  <c r="H87" i="4"/>
  <c r="I87" i="4"/>
  <c r="J87" i="4"/>
  <c r="K87" i="4"/>
  <c r="L87" i="4"/>
  <c r="H61" i="4"/>
  <c r="I61" i="4"/>
  <c r="J61" i="4"/>
  <c r="K61" i="4"/>
  <c r="L61" i="4"/>
  <c r="H62" i="4"/>
  <c r="I62" i="4"/>
  <c r="J62" i="4"/>
  <c r="K62" i="4"/>
  <c r="L62" i="4"/>
  <c r="H63" i="4"/>
  <c r="I63" i="4"/>
  <c r="J63" i="4"/>
  <c r="K63" i="4"/>
  <c r="L63" i="4"/>
  <c r="H64" i="4"/>
  <c r="I64" i="4"/>
  <c r="J64" i="4"/>
  <c r="K64" i="4"/>
  <c r="L64" i="4"/>
  <c r="H65" i="4"/>
  <c r="I65" i="4"/>
  <c r="J65" i="4"/>
  <c r="K65" i="4"/>
  <c r="L65" i="4"/>
  <c r="H66" i="4"/>
  <c r="I66" i="4"/>
  <c r="J66" i="4"/>
  <c r="K66" i="4"/>
  <c r="L66" i="4"/>
  <c r="H67" i="4"/>
  <c r="I67" i="4"/>
  <c r="J67" i="4"/>
  <c r="K67" i="4"/>
  <c r="L67" i="4"/>
  <c r="H68" i="4"/>
  <c r="I68" i="4"/>
  <c r="J68" i="4"/>
  <c r="K68" i="4"/>
  <c r="L68" i="4"/>
  <c r="H69" i="4"/>
  <c r="I69" i="4"/>
  <c r="J69" i="4"/>
  <c r="K69" i="4"/>
  <c r="L69" i="4"/>
  <c r="H70" i="4"/>
  <c r="I70" i="4"/>
  <c r="J70" i="4"/>
  <c r="K70" i="4"/>
  <c r="L70" i="4"/>
  <c r="H71" i="4"/>
  <c r="I71" i="4"/>
  <c r="J71" i="4"/>
  <c r="K71" i="4"/>
  <c r="L71" i="4"/>
  <c r="H72" i="4"/>
  <c r="I72" i="4"/>
  <c r="J72" i="4"/>
  <c r="K72" i="4"/>
  <c r="L72" i="4"/>
  <c r="H73" i="4"/>
  <c r="I73" i="4"/>
  <c r="J73" i="4"/>
  <c r="K73" i="4"/>
  <c r="L73" i="4"/>
  <c r="H74" i="4"/>
  <c r="I74" i="4"/>
  <c r="J74" i="4"/>
  <c r="K74" i="4"/>
  <c r="L74" i="4"/>
  <c r="H75" i="4"/>
  <c r="I75" i="4"/>
  <c r="J75" i="4"/>
  <c r="K75" i="4"/>
  <c r="L75" i="4"/>
  <c r="H76" i="4"/>
  <c r="I76" i="4"/>
  <c r="J76" i="4"/>
  <c r="K76" i="4"/>
  <c r="L76" i="4"/>
  <c r="H77" i="4"/>
  <c r="I77" i="4"/>
  <c r="J77" i="4"/>
  <c r="K77" i="4"/>
  <c r="L77" i="4"/>
  <c r="H78" i="4"/>
  <c r="I78" i="4"/>
  <c r="J78" i="4"/>
  <c r="K78" i="4"/>
  <c r="L78" i="4"/>
  <c r="I60" i="4"/>
  <c r="I88" i="4" s="1"/>
  <c r="I89" i="4" s="1"/>
  <c r="J60" i="4"/>
  <c r="J88" i="4" s="1"/>
  <c r="J89" i="4" s="1"/>
  <c r="K60" i="4"/>
  <c r="K88" i="4" s="1"/>
  <c r="K89" i="4" s="1"/>
  <c r="L60" i="4"/>
  <c r="L88" i="4" s="1"/>
  <c r="L89" i="4" s="1"/>
  <c r="H60" i="4"/>
  <c r="H88" i="4" s="1"/>
  <c r="H89" i="4" s="1"/>
  <c r="B101" i="1"/>
  <c r="C101" i="1"/>
  <c r="C97" i="1"/>
  <c r="C98" i="1"/>
  <c r="C99" i="1"/>
  <c r="C96" i="1"/>
  <c r="B97" i="1"/>
  <c r="B98" i="1"/>
  <c r="B99" i="1"/>
  <c r="B100" i="1"/>
  <c r="B102" i="1"/>
  <c r="B96" i="1"/>
  <c r="B87" i="1"/>
  <c r="B88" i="1"/>
  <c r="B89" i="1"/>
  <c r="B90" i="1"/>
  <c r="B91" i="1"/>
  <c r="B92" i="1"/>
  <c r="B93" i="1"/>
  <c r="B94" i="1"/>
  <c r="B85" i="1"/>
  <c r="C86" i="1"/>
  <c r="C87" i="1"/>
  <c r="C88" i="1"/>
  <c r="C89" i="1"/>
  <c r="C90" i="1"/>
  <c r="C91" i="1"/>
  <c r="C92" i="1"/>
  <c r="C93" i="1"/>
  <c r="C94" i="1"/>
  <c r="C85" i="1"/>
  <c r="C44" i="1"/>
  <c r="D44" i="1"/>
  <c r="E44" i="1"/>
  <c r="F44" i="1"/>
  <c r="G44" i="1"/>
  <c r="H44" i="1"/>
  <c r="I44" i="1"/>
  <c r="B86" i="1" s="1"/>
  <c r="B44" i="1"/>
  <c r="J7" i="2"/>
  <c r="J17" i="1"/>
  <c r="K17" i="1" s="1"/>
  <c r="J16" i="1"/>
  <c r="J14" i="1"/>
  <c r="J13" i="1"/>
  <c r="J12" i="1"/>
  <c r="J10" i="1"/>
  <c r="J11" i="1"/>
  <c r="K11" i="1" s="1"/>
  <c r="J9" i="1"/>
  <c r="J8" i="1"/>
  <c r="J7" i="1"/>
  <c r="K39" i="4" l="1"/>
  <c r="G39" i="4"/>
  <c r="B39" i="4"/>
  <c r="M39" i="4"/>
  <c r="I39" i="4"/>
  <c r="P28" i="4"/>
  <c r="O39" i="4"/>
  <c r="E39" i="4"/>
  <c r="N39" i="4"/>
  <c r="L39" i="4"/>
  <c r="J39" i="4"/>
  <c r="H39" i="4"/>
  <c r="F39" i="4"/>
  <c r="P12" i="4"/>
  <c r="C39" i="4"/>
  <c r="B89" i="4"/>
  <c r="C89" i="4"/>
  <c r="F89" i="4"/>
  <c r="H58" i="4"/>
  <c r="I58" i="4"/>
  <c r="P16" i="4"/>
  <c r="P20" i="4"/>
  <c r="P32" i="4"/>
  <c r="D39" i="4"/>
  <c r="P24" i="4"/>
  <c r="P36" i="4"/>
  <c r="J58" i="4"/>
  <c r="P29" i="4"/>
  <c r="P25" i="4"/>
  <c r="P21" i="4"/>
  <c r="P17" i="4"/>
  <c r="P13" i="4"/>
  <c r="P37" i="4"/>
  <c r="P33" i="4"/>
  <c r="K58" i="4"/>
  <c r="P30" i="4"/>
  <c r="P26" i="4"/>
  <c r="P22" i="4"/>
  <c r="P18" i="4"/>
  <c r="P14" i="4"/>
  <c r="P38" i="4"/>
  <c r="P34" i="4"/>
  <c r="L58" i="4"/>
  <c r="P10" i="4"/>
  <c r="P27" i="4"/>
  <c r="P23" i="4"/>
  <c r="P19" i="4"/>
  <c r="P15" i="4"/>
  <c r="P11" i="4"/>
  <c r="P35" i="4"/>
  <c r="I37" i="5" l="1"/>
</calcChain>
</file>

<file path=xl/comments1.xml><?xml version="1.0" encoding="utf-8"?>
<comments xmlns="http://schemas.openxmlformats.org/spreadsheetml/2006/main">
  <authors>
    <author>CSF</author>
  </authors>
  <commentList>
    <comment ref="C19" authorId="0" shapeId="0">
      <text>
        <r>
          <rPr>
            <b/>
            <sz val="10"/>
            <color indexed="81"/>
            <rFont val="Tahoma"/>
            <family val="2"/>
          </rPr>
          <t>CSF:</t>
        </r>
        <r>
          <rPr>
            <sz val="10"/>
            <color indexed="81"/>
            <rFont val="Tahoma"/>
            <family val="2"/>
          </rPr>
          <t xml:space="preserve">
excluding CCS 1050 in current prices (because  nothing is foreseen in the next MFF)</t>
        </r>
      </text>
    </comment>
  </commentList>
</comments>
</file>

<file path=xl/comments2.xml><?xml version="1.0" encoding="utf-8"?>
<comments xmlns="http://schemas.openxmlformats.org/spreadsheetml/2006/main">
  <authors>
    <author>CSF</author>
  </authors>
  <commentList>
    <comment ref="C19" authorId="0" shapeId="0">
      <text>
        <r>
          <rPr>
            <b/>
            <sz val="10"/>
            <color indexed="81"/>
            <rFont val="Tahoma"/>
            <family val="2"/>
          </rPr>
          <t>CSF:</t>
        </r>
        <r>
          <rPr>
            <sz val="10"/>
            <color indexed="81"/>
            <rFont val="Tahoma"/>
            <family val="2"/>
          </rPr>
          <t xml:space="preserve">
excluding CCS 1050 in current prices (because  nothing is foreseen in the next MFF)</t>
        </r>
      </text>
    </comment>
  </commentList>
</comments>
</file>

<file path=xl/sharedStrings.xml><?xml version="1.0" encoding="utf-8"?>
<sst xmlns="http://schemas.openxmlformats.org/spreadsheetml/2006/main" count="1792" uniqueCount="1003">
  <si>
    <t>Financial framework 2007 - 2013</t>
  </si>
  <si>
    <t>PROPOSAL - Adjusted for enlargement (EU-28) - current prices</t>
  </si>
  <si>
    <t>Commitment appropriations</t>
  </si>
  <si>
    <t>Total 2007- 2013</t>
  </si>
  <si>
    <t>Total commitment appropriations</t>
  </si>
  <si>
    <t>as a percentage of GNI</t>
  </si>
  <si>
    <t>1. Sustainable Growth</t>
  </si>
  <si>
    <t>1a. Competitiveness for Growth and Employment</t>
  </si>
  <si>
    <t>1b. Cohesion for Growth and Employment</t>
  </si>
  <si>
    <t>2. Preservation and Management of Natural Resources</t>
  </si>
  <si>
    <t>of which: market related expenditure and direct payments</t>
  </si>
  <si>
    <t>3. Citizenship, freedom, security and justice</t>
  </si>
  <si>
    <t>3a. Freedom, Security and Justice</t>
  </si>
  <si>
    <t>3b. Citizenship</t>
  </si>
  <si>
    <t>4. EU as a global player</t>
  </si>
  <si>
    <t>5. Administration 1</t>
  </si>
  <si>
    <t>6. Compensations</t>
  </si>
  <si>
    <t>Payment appropriations</t>
  </si>
  <si>
    <t>Total payment appropriations</t>
  </si>
  <si>
    <t>Margin available</t>
  </si>
  <si>
    <t>Own Resources Ceiling as a percentage of GNI</t>
  </si>
  <si>
    <t>Adjusted according to the different revisions - current prices</t>
  </si>
  <si>
    <r>
      <t>1</t>
    </r>
    <r>
      <rPr>
        <sz val="11"/>
        <color theme="1"/>
        <rFont val="Calibri"/>
        <family val="2"/>
        <scheme val="minor"/>
      </rPr>
      <t>The expenditure on pensions included under the ceiling for this heading is calculated net of the staff contributions to the relevant scheme, within the limit of € 500 million at 2004 prices for the period 2007-2013.</t>
    </r>
  </si>
  <si>
    <t>This table includes the 2011 adjustments for national GDP movements. If a country's GDP is significantly above or below the estimate, the amount allocated for cohesion policies (to increase economic convergence between EU members) is adjusted accordingly (point 17 of the interinstitutional agreement).</t>
  </si>
  <si>
    <t>Note – due to a change in the way GNI is calculated, the limit for own resources revenue went from 1.24% to 1.23% of the EU's GNI (see Council decision 2010/196 and the communication on the adaptation of the ceilings (COM(2010) 162 final)).</t>
  </si>
  <si>
    <t>CUADRO 1: MARCO FINANCIERO 2007-2013</t>
  </si>
  <si>
    <t>(millones de euros - precios 2004)</t>
  </si>
  <si>
    <t>CRÉDITOS DE COMPROMISO 2007 2008 2009 2010 2011 2012 2013 Total</t>
  </si>
  <si>
    <t>2007-2013</t>
  </si>
  <si>
    <t>1. Crecimiento sostenible 50 865 53 262 55 879 56 435 55 693 57 708 58 696 388 538</t>
  </si>
  <si>
    <t>1a Competitividad para el crecimiento y el empleo 8 404 9 595 12 018 12 580 11 306 12 677 13 073 79 653</t>
  </si>
  <si>
    <t>1b Cohesión para el crecimiento y el empleo 42 461 43 667 43 861 43 855 44 387 45 031 45 623 308 885</t>
  </si>
  <si>
    <t>2. Conservación y gestión de los recursos naturales 51 962 54 685 51 023 53 238 52 136 51 901 51 284 366 229</t>
  </si>
  <si>
    <t>incluidos gastos de mercado y pagos directos 43 120 42 697 42 279 41 864 41 453 41 047 40 645 293 105</t>
  </si>
  <si>
    <t>3. Ciudadanía, libertad, seguridad y justicia 1 199 1 258 1 375 1 503 1 645 1 797 1 988 10 765</t>
  </si>
  <si>
    <t>3a L ibertad, segurid ad y justicia 600 690 785 910 1 050 1 200 1 390 6 625</t>
  </si>
  <si>
    <t>3b Ciudadanía 599 568 590 593 595 597 598 4 140</t>
  </si>
  <si>
    <t>4. La Unión Europea como socio mundial 6 199 6 469 6 739 7 009 7 339 7 679 8 029 49 463</t>
  </si>
  <si>
    <t>5. Administración (1 ) 6 633 6 818 6 816 6 999 7 044 7 274 7 610 49 194</t>
  </si>
  <si>
    <t>6. Compensaciones 419 191 190 800</t>
  </si>
  <si>
    <t>TOTAL CRÉDITOS DE COMPROMISO 117 277 122 683 122 022 125 184 123 857 126 359 127 607 864 989</t>
  </si>
  <si>
    <t>Porcentaje de la RNB 1,08% 1,09% 1,06% 1,06% 1,03% 1,03% 1,01% 1,049%</t>
  </si>
  <si>
    <t>TOTAL CRÉDITOS DE PAGO 115 142 119 805 109 091 119 245 116 394 120 649 120 418 820 744</t>
  </si>
  <si>
    <t>Porcentaje de la RNB 1,06% 1,06% 0,95% 1,01% 0,97% 0,98% 0,96% 1,00%</t>
  </si>
  <si>
    <t>Marg en disponible 0,18% 0,18% 0,29% 0,22% 0,26% 0,25% 0,27% 0,23%</t>
  </si>
  <si>
    <t>Techo de los recursos propios en porcentaje de la RNB 1,24% 1,24% 1,24% 1,23% 1,23% 1,23% 1,23% 1,23%</t>
  </si>
  <si>
    <t>(1) Los gastos de pensiones incluidos en el techo de esta rúbrica se han calculado sin contar las contribuciones del personal al régimen correspondiente, con un tope de 500 millones de</t>
  </si>
  <si>
    <t>euros a precios de 2004 para el periodo 2007-2013.</t>
  </si>
  <si>
    <t>CUADRO 2: MARCO FINANCIERO (UE-27) AJUSTADO A 2013</t>
  </si>
  <si>
    <t>(millones de euros - precios corrientes)</t>
  </si>
  <si>
    <t>1. Crecimiento sostenible 53 979 57 653 61 696 63 555 63 974 67 614 70 147 438 618</t>
  </si>
  <si>
    <t>1a Competitividad para el crecimiento y el empleo 8 918 10 386 13 269 14 167 12 987 14 853 15 623 90 203</t>
  </si>
  <si>
    <t>1b Cohesión para el crecimiento y el empleo 45 061 47 267 48 427 49 388 50 987 52 761 54 524 348 415</t>
  </si>
  <si>
    <t>2. Conservación y gestión de los recursos naturales 55 143 59 193 56 333 59 955 59 888 60 810 61 289 412 611</t>
  </si>
  <si>
    <t>incluidos gastos de mercado y pagos directos 45 759 46 217 46 679 47 146 47 617 48 093 48 574 330 085</t>
  </si>
  <si>
    <t>3. Ciudadanía, libertad, seguridad y justicia 1 273 1 362 1 518 1 693 1 889 2 105 2 376 12 216</t>
  </si>
  <si>
    <t>3a Libertad, seguridad y justicia 637 747 867 1 025 1 206 1 406 1 661 7 549</t>
  </si>
  <si>
    <t>3b Ciudadanía 636 615 651 668 683 699 715 4 667</t>
  </si>
  <si>
    <t>4. La Unión Europea como socio mundial 6 578 7 002 7 440 7 893 8 430 8 997 9 595 55 935</t>
  </si>
  <si>
    <t>5. Administración( 1) 7 039 7 380 7 525 7 882 8 091 8 523 9 095 55 535</t>
  </si>
  <si>
    <t>6. Compensaciones 445 207 210 862</t>
  </si>
  <si>
    <t>TOTAL CRÉDITOS DE COMPROMISO 124 457 132 797 134 722 140 978 142 272 148 049 152 502 975 777</t>
  </si>
  <si>
    <t>Porcentaje de la RNB 1,02% 1,08% 1,16% 1,18% 1,15% 1,13% 1,15% 1,12%</t>
  </si>
  <si>
    <t>TOTAL CRÉDITOS DE PAGO 122 190 129 681 120 445 134 289 133 700 141 360 143 911 925 576</t>
  </si>
  <si>
    <t>Porcentaje de la RNB 1,00% 1,05% 1,04% 1,12% 1,08% 1,08% 1,08% 1,06%</t>
  </si>
  <si>
    <t>Marg en disponible 0,24% 0,19% 0,20% 0,11% 0,15% 0,15% 0,15% 0,17%</t>
  </si>
  <si>
    <t>CUADRO 3 : PROGRAMA INDICATIVO DE GASTOS NO CONSIGNADOS EN EL PRESUPUESTO GENERAL Y PREVISIONES DE</t>
  </si>
  <si>
    <t>RECURSOS PROPIOS Normal</t>
  </si>
  <si>
    <t>CUADRO 3.1. FONDO EUROPEO DE DESARROLLO</t>
  </si>
  <si>
    <t>Compromisos (C) y pagos (P)</t>
  </si>
  <si>
    <t>(millones de euros a precios corrientes)</t>
  </si>
  <si>
    <t>2000 2001 2006 2007</t>
  </si>
  <si>
    <t>C P C P C P C P C P C P C P C P</t>
  </si>
  <si>
    <t>4 007 1 640 1 927 1 779 2 125 1 922 3 769 2 345 2 648 2 464 3 511 2 544 3 408 2 826 3 636 2 919</t>
  </si>
  <si>
    <t>2008 2009</t>
  </si>
  <si>
    <t>C P C P C P C P C P C P</t>
  </si>
  <si>
    <t>4 843 3 215 3 502 3 123 2 662 3 321 3 279 2 941 3 750 3 650 3 900 3 900</t>
  </si>
  <si>
    <t>CUADRO 3.2. RECURSOS PROPIOS POR CATEGORÍAS</t>
  </si>
  <si>
    <t>Porcentaje del total 2000 2001 2002 2003 2004 2005 2006 2007 2008 2009 2010 2011 2012</t>
  </si>
  <si>
    <t>Recursos propios tradicionales (RPT) 17% 18% 12% 13% 13% 14% 15% 15% 16% 13% 13% 14% 15%</t>
  </si>
  <si>
    <t>IVA 40% 39% 29% 26% 15% 16% 17% 18% 17% 12% 10% 12% 11%</t>
  </si>
  <si>
    <t>PNB/RNB 43% 43% 59% 61% 72% 70% 69% 67% 67% 75% 76% 74% 73%</t>
  </si>
  <si>
    <t>2002 2003 2004 2005</t>
  </si>
  <si>
    <t>2010 2013</t>
  </si>
  <si>
    <t>Las series se refieren a las medidas aplicadas por la Comisión. No se incluyen las medidas a cargo del Banco Europeo de Inversiones. Se han modificado</t>
  </si>
  <si>
    <t>las cantidades correspondientes a 2001-2004 debido a la incidencia de la regularización de ciertos pagos efectuados con cargo al instrumento Stabex.</t>
  </si>
  <si>
    <t>2000-2010: resultados (incluyendo el ajuste retroactivo en 2002 del 15% de las cantidades retenidas en 2001 en concepto de gastos de recaudación de los RPT)</t>
  </si>
  <si>
    <t>2011: Presupuesto Rectificativo 6/2010 y 2012: Presupuesto Adoptado 2012.</t>
  </si>
  <si>
    <t>Conclusions – 7/8 February 2013</t>
  </si>
  <si>
    <t>EUCO 37/13 46</t>
  </si>
  <si>
    <t>(EUR million - 2011 prices)</t>
  </si>
  <si>
    <t>Total</t>
  </si>
  <si>
    <t>2014-2020</t>
  </si>
  <si>
    <t>of which: Market related expenditure and direct payments 41.585 40.989 40.421 39.837 39.079 38.335 37.605 277.851</t>
  </si>
  <si>
    <t>OUTSIDE THE MFF</t>
  </si>
  <si>
    <t xml:space="preserve">1. Smart and Inclusive Growth </t>
  </si>
  <si>
    <t xml:space="preserve">1a: Competitiveness for growth and jobs </t>
  </si>
  <si>
    <t xml:space="preserve">1b: Economic, social and territorial cohesion </t>
  </si>
  <si>
    <t xml:space="preserve">2. Sustainable Growth: Natural Resources </t>
  </si>
  <si>
    <t xml:space="preserve">6. Compensations </t>
  </si>
  <si>
    <t xml:space="preserve">TOTAL COMMITMENT APPROPRIATIONS </t>
  </si>
  <si>
    <t xml:space="preserve">5. Administration </t>
  </si>
  <si>
    <t xml:space="preserve">4. Global Europe </t>
  </si>
  <si>
    <t xml:space="preserve">3. Security and citizenship </t>
  </si>
  <si>
    <t>COMMITMENT APPROPRIATIONS</t>
  </si>
  <si>
    <t xml:space="preserve">as a percentage of GNI </t>
  </si>
  <si>
    <t xml:space="preserve">TOTAL PAYMENT APPROPRIATIONS </t>
  </si>
  <si>
    <t xml:space="preserve">European Globalisation Fund </t>
  </si>
  <si>
    <t xml:space="preserve">Emergency Aid Reserve </t>
  </si>
  <si>
    <t xml:space="preserve">Solidarity Fund </t>
  </si>
  <si>
    <t xml:space="preserve">Flexibility instrument </t>
  </si>
  <si>
    <t xml:space="preserve">EDF </t>
  </si>
  <si>
    <t xml:space="preserve">TOTAL OUTSIDE THE MFF </t>
  </si>
  <si>
    <t xml:space="preserve">TOTAL MFF + OUTSIDE MFF </t>
  </si>
  <si>
    <t xml:space="preserve"> </t>
  </si>
  <si>
    <t xml:space="preserve">of which: Administrative expenditure of the institutions </t>
  </si>
  <si>
    <t>In million euros (2011 prices)</t>
  </si>
  <si>
    <t>MFF 2007- 2013</t>
  </si>
  <si>
    <t>MFF 2014-2020 Commission proposal June 2012</t>
  </si>
  <si>
    <t>MFF 2014-2020 European Council conclusions 08.02.2013</t>
  </si>
  <si>
    <t>European Council conclusions</t>
  </si>
  <si>
    <t>vs</t>
  </si>
  <si>
    <t>MFF 2007-2013</t>
  </si>
  <si>
    <t>European Council Conclusions</t>
  </si>
  <si>
    <t>Commission Proposals</t>
  </si>
  <si>
    <t> million euros</t>
  </si>
  <si>
    <t>%</t>
  </si>
  <si>
    <t>million euros</t>
  </si>
  <si>
    <t>1a. Competitiveness for Growth and Jobs*</t>
  </si>
  <si>
    <t>of which: Connecting Europe Facility</t>
  </si>
  <si>
    <t>of which: Galileo, ITER and GMES</t>
  </si>
  <si>
    <t>of which: Investment for growth and jobs</t>
  </si>
  <si>
    <t>of which: European territorial cooperation</t>
  </si>
  <si>
    <t>of which Contribution to CEF</t>
  </si>
  <si>
    <t>of which: market related expenditure and direct payments**</t>
  </si>
  <si>
    <t>of which: rural development</t>
  </si>
  <si>
    <t>5. Administration***</t>
  </si>
  <si>
    <t>of which: Administrative expenditure</t>
  </si>
  <si>
    <t>6. Compensations****</t>
  </si>
  <si>
    <t>Note: *For comparison purposes, the Commission proposal is increased for the amount for ITER and GMES that have been integrated in Heading 1a by the European Council.</t>
  </si>
  <si>
    <t>** For 2007-2013, the net ceiling for I pilar is taken into account which is after deductions of the modulation and other transfers to rural development. This net ceiling is then adjusted to comply with the structure of the 2014-2020 subceiling (i.e without market interventions in fisheries markets - to be financed under EMFF, and Food Safety - to be financed underder Heading 3; the volontary modulation from rural development is added.) For comparison purposes, the Commission proposal is increased by the amount of the agricultural reserve integrated in Heading 2 by the European Council.</t>
  </si>
  <si>
    <t>*** For comparison purposes, the ceiling for Heading 5 for 2007-2013 is increased by the amount of staff contributions that are currently outside the MFF.</t>
  </si>
  <si>
    <t>**** Compensations: Bulgaria and Romania for 2007-2009; Croatia for 2014.</t>
  </si>
  <si>
    <t>of which: Economic, social and territorial cohesion</t>
  </si>
  <si>
    <t xml:space="preserve">Reserve for crises in the agricultural sector       </t>
  </si>
  <si>
    <t>GMES</t>
  </si>
  <si>
    <t>EDF ACP</t>
  </si>
  <si>
    <t>EDF OCT</t>
  </si>
  <si>
    <t xml:space="preserve">Global Climate and Biodiversity Fund </t>
  </si>
  <si>
    <t>p.m.</t>
  </si>
  <si>
    <t>p.m.                p.m.</t>
  </si>
  <si>
    <t>Brussels, 29.6.2011 COM(2011) 500 final PART I COMMUNICATION FROM THE COMMISSION TO THE EUROPEAN PARLIAMENT, THE COUNCIL, THE EUROPEAN ECONOMIC AND SOCIAL COMMITTEE AND THE COMMITTEE OF THE REGIONS A Budget for Europe 2020 {SEC(2011) 867 final} {SEC(2011) 868 final} EN</t>
  </si>
  <si>
    <t>of which: Market related expenditure and direct payments</t>
  </si>
  <si>
    <t>Comisión</t>
  </si>
  <si>
    <t>Consejo</t>
  </si>
  <si>
    <t>(million €, current prices)</t>
  </si>
  <si>
    <t>Cohesion Policy*</t>
  </si>
  <si>
    <t>Common Agricultural Policy (6)</t>
  </si>
  <si>
    <t>Cohesion Fund</t>
  </si>
  <si>
    <t>Less Developed Regions</t>
  </si>
  <si>
    <t>Transition Regions</t>
  </si>
  <si>
    <t>More Developed Regions</t>
  </si>
  <si>
    <t>Outermost and northern sparsely populated regions</t>
  </si>
  <si>
    <t>European Territorial Cooperation</t>
  </si>
  <si>
    <t>Youth Employment Initiative (additional allocation)</t>
  </si>
  <si>
    <t>Total Cohesion Policy</t>
  </si>
  <si>
    <t>Direct payments</t>
  </si>
  <si>
    <t>(1)(2)(3)(4)(5)</t>
  </si>
  <si>
    <t>Rural development (7)</t>
  </si>
  <si>
    <t>Total CAP</t>
  </si>
  <si>
    <t>European Maritime and Fisheries Fund </t>
  </si>
  <si>
    <t>Nuclear decommissioning</t>
  </si>
  <si>
    <t>Total 2014-2020</t>
  </si>
  <si>
    <t>Belgium </t>
  </si>
  <si>
    <t>Bulgaria </t>
  </si>
  <si>
    <t>Czech Republic </t>
  </si>
  <si>
    <t>Denmark </t>
  </si>
  <si>
    <t>Germany </t>
  </si>
  <si>
    <t>Estonia </t>
  </si>
  <si>
    <t>Ireland </t>
  </si>
  <si>
    <t>Greece </t>
  </si>
  <si>
    <t>Spain </t>
  </si>
  <si>
    <t>France </t>
  </si>
  <si>
    <t>Croatia</t>
  </si>
  <si>
    <t>Italy </t>
  </si>
  <si>
    <t>Cyprus </t>
  </si>
  <si>
    <t>Latvia </t>
  </si>
  <si>
    <t>Lithuania </t>
  </si>
  <si>
    <t>Luxembourg </t>
  </si>
  <si>
    <t>Hungary </t>
  </si>
  <si>
    <t>Malta </t>
  </si>
  <si>
    <t>Netherlands </t>
  </si>
  <si>
    <t>Austria </t>
  </si>
  <si>
    <t>Poland </t>
  </si>
  <si>
    <t>Portugal </t>
  </si>
  <si>
    <t>Romania </t>
  </si>
  <si>
    <t>Slovenia </t>
  </si>
  <si>
    <t>Slovakia </t>
  </si>
  <si>
    <t>Finland </t>
  </si>
  <si>
    <t>Sweden </t>
  </si>
  <si>
    <t>United Kingdom </t>
  </si>
  <si>
    <t>* breakdown by category of allocations subject to transfers between categories at the request of the Member States</t>
  </si>
  <si>
    <t>** Amounts are subject to changes due to the flexibility to shift amounts between the two CAP pillars</t>
  </si>
  <si>
    <t>(1) 2014: Annex IV to Regulation (EC) No 73/2009 for calendar year 2013 and Annex VIII for HR, RO, BG; 2015: Annex VIII to Regulation (EC) No 73/2009 for calendar year 2014; 2016-2020: Annex III to Regulation (EU) No 1307/2013 calendar years 2015-2019 (2) does not include direct payments for POSEI and Smaller Aegean Islands</t>
  </si>
  <si>
    <t>(3) subject to financial discipline reduction as referred to in Articles 25-26 of Regulation (EU) No 1306/2013</t>
  </si>
  <si>
    <t>(4) before flexibility between the pillars as referred to in Art 136a Regulation (EC) No 73/2009 and Art 14 of Regulation (EU) No 1307/2013; after UK voluntary adjustment for calendar year 2013 as referred to in Art 10(b) of Regulation (EC) No 73/2009</t>
  </si>
  <si>
    <t>(5) before demining reserve notification for HR for calendar years 2015-2019</t>
  </si>
  <si>
    <t>(6) Does not include other CAP measures with preallocated Member State envelopes such as POSEI and SAI (Regulations (EU) No 228/2013 and (EU) No 229/2013), Wine national support programmes (Annex VI to Regulation (EU) No 1308/2013), Olive oil quality improvement (Art 29 of Regulation (EU) No 1308/2013) and cotton amounts referred to in Regulation (EC) No 637/2008 and Art 66 of Regulation (EU) No 1307/2013</t>
  </si>
  <si>
    <t>(7) Annex I to Regulation (EU) No 1305/2013</t>
  </si>
  <si>
    <t>Preallocations</t>
  </si>
  <si>
    <t>Pre-allocations are amounts assigned to Member States for certain kinds of EU support such as cohesion policy funds, direct payments within the common agricultural policy, the European Agricultural Fund for Rural Development, the European Fisheries Fund, and the nuclear decommissioning assistance programme.</t>
  </si>
  <si>
    <t xml:space="preserve">of which: Market related expenditure and direct payments </t>
  </si>
  <si>
    <t>general budget</t>
  </si>
  <si>
    <t>— EAGGF Guidance Section</t>
  </si>
  <si>
    <t>— ERDF</t>
  </si>
  <si>
    <t>— ESF</t>
  </si>
  <si>
    <t>Research</t>
  </si>
  <si>
    <t>External action</t>
  </si>
  <si>
    <t>Other</t>
  </si>
  <si>
    <t xml:space="preserve">EAGGF Guarantee Section   </t>
  </si>
  <si>
    <t xml:space="preserve">Structural Funds, of which:               </t>
  </si>
  <si>
    <t xml:space="preserve">Administration                        </t>
  </si>
  <si>
    <t xml:space="preserve">total payments                        </t>
  </si>
  <si>
    <t xml:space="preserve">grand total                        </t>
  </si>
  <si>
    <t xml:space="preserve">In %  of Community GNI            </t>
  </si>
  <si>
    <t>EDF</t>
  </si>
  <si>
    <t>ECSC</t>
  </si>
  <si>
    <t>In  % of Member State general government expenditure</t>
  </si>
  <si>
    <t>(1) The Euratom budget was incorporated in the general budget in 1968.</t>
  </si>
  <si>
    <t>Please note that the expenditure is presented here by year of origin of appropriations (accrual-type approach). The actual year of implementation diff ers in case of carry-over of appropriations.</t>
  </si>
  <si>
    <t>— Cohesion Fund</t>
  </si>
  <si>
    <t>— FIFG</t>
  </si>
  <si>
    <t>EAGGF  European Agricultural Guidance and Guarantee Fund  
ERDF European Regional Development Fund 
ESF European Social Fund 
EDF European Development Fund 
ECSC European Coal and Steel Community 
EURATOM European Atomic Energy Community
FIFG Financial Instrument for Fisheries Guidance</t>
  </si>
  <si>
    <t>General budget</t>
  </si>
  <si>
    <t>In % of Member State general government</t>
  </si>
  <si>
    <t>expenditure</t>
  </si>
  <si>
    <t>ECSC 135.0 0.2 % 189.6 0.2 % 130.8 0.1 %</t>
  </si>
  <si>
    <t>1. Sustainable growth 25 257.2 30.7 % 23 989.8 29.1 % 27 448.7 31.3 % 28 472.1 31.0 % 35 661.2 34.8 % 34 497.5 32.4 % 34 881.6 32.1 % 43 232 37.5 % 45 093 38.4 %</t>
  </si>
  <si>
    <t>1a. Competitiveness for growth and employment 4 087.9 5.0 % 4 187.8 5.1 % 5 033.9 5.7 % 4 643.1 5.1 % 5 647.9 5.5 % 6 134.4 5.8 % 6 803.9 6.3 % 6 626 5.7 % 9 583 8.2 %</t>
  </si>
  <si>
    <t>1b. Cohesion for growth and employment 21 169.2 25.7 % 19 802.0 24.0 % 22 414.8 25.5 % 23 828.9 26.0 % 30 013.4 29.3 % 28 363.1 26.6 % 28 077.7 25.8 % 36 606 31.8 % 35 510 30.3 %</t>
  </si>
  <si>
    <t>2. Preservation and management of natural</t>
  </si>
  <si>
    <t>resources</t>
  </si>
  <si>
    <t>44 948.9 54.7 % 45 135.5 54.7 % 45 919.9 52.3 % 48 014.7 52.3 % 48 285.6 47.2 % 52 969.2 49.7 % 54 596.4 50.3 % 53 833 46.7 % 53 059 45.2 %</t>
  </si>
  <si>
    <t>of which: market-related expenditure</t>
  </si>
  <si>
    <t>and direct payments</t>
  </si>
  <si>
    <t>40 437.3 49.2 % 42 131.2 51.1 % 43 178.0 49.2 % 44 414.3 48.4 % 43 612.0 42.6 % 48 346.8 45.4 % 49 825.9 45.9 % 41 933 36.4 % 41 553 35.4 %</t>
  </si>
  <si>
    <t>3. Citizenship, freedom, security and justice 783.8 1.0 % 859.3 1.0 % 1 143.3 1.3 % 988.6 1.1 % 1 174.7 1.1 % 1 356.2 1.3 % 1 472.7 1.4 % 1 054 0.9 % 1 225 1.0 %</t>
  </si>
  <si>
    <t>3a. Freedom, security and justice 219.4 0.3 % 244.0 0.3 % 333.5 0.4 % 282.2 0.3 % 378.0 0.4 % 459.2 0.4 % 461.7 0.4 % 263 0.2 % 370 0.3 %</t>
  </si>
  <si>
    <t>3b. Citizenship 564.4 0.7 % 615.3 0.7 % 809.8 0.9 % 706.4 0.8 % 796.7 0.8 % 897.0 0.8 % 1 011.0 0.9 % 791 0.7 % 855 0.7 %</t>
  </si>
  <si>
    <t>4. The EU as a global player 4 930.3 6.0 % 5 686.9 6.9 % 6 151.3 7.0 % 6 510.1 7.1 % 7 489.4 7.3 % 7 690.3 7.2 % 7 168.7 6.6 % 7 119 6.2 % 7 505 6.4 %</t>
  </si>
  <si>
    <t>5. Administration 4 528.7 5.5 % 4 886.3 5.9 % 5 102.5 5.8 % 5 391.9 5.9 % 5 913.7 5.8 % 6 181.3 5.8 % 6 615.9 6.1 % 6 763 5.9 % 7 105 6.1 %</t>
  </si>
  <si>
    <t>6. Compensation 1 409.6 1.4 % 1 305.0 1.2 % 1 073.5 1.0 % 445 0.4 % 207 0.2 %</t>
  </si>
  <si>
    <t>Total payments 80 448.9 97.8 % 80 557.8 97.6 % 85 765.8 97.7 % 89 377.4 97.4 % 99 934.2 97.6 % 103 999.6 97.6 % 105 808.8 97.4 % 112 446 97.5 % 114 194 97.3 %</t>
  </si>
  <si>
    <t>2.0 % 2.0 % 2.0 % 2.0 % 2.1 % 2.2 % 2.1 % 2.2 % 2.1 %</t>
  </si>
  <si>
    <t>In % of Community GNI 0.9 % 0.9 % 0.9 % 1.0 % 1.0 % 1.0 % 1.0 % 1.0 % 1.0 %</t>
  </si>
  <si>
    <t>EDF 1 640.4 1.9 % 1 779.5 2.2 % 1 922.1 2.2 % 2 345.0 2.6 % 2 464.2 2.4 % 2 544.2 2.4 % 2 826.2 2.6 % 2 837.0 2.5 % 3 143.0 2.7 %</t>
  </si>
  <si>
    <t>Grand total 82 224.3 100.0 % 82 526.8 100.0 % 87 818.7 100.0 % 91 722.4 100.0 % 102 398.4 100.0 % 106 543.8 100.0 % 108 635.0 100.0 % 115 283.0 100.0 % 117 377.0 100.0 %</t>
  </si>
  <si>
    <t>Administration</t>
  </si>
  <si>
    <t>— Completion of earlier programmes</t>
  </si>
  <si>
    <t>Pre-accession</t>
  </si>
  <si>
    <t>Other (internal policies without research, reserves, etc)</t>
  </si>
  <si>
    <t xml:space="preserve">euratom (1)                        </t>
  </si>
  <si>
    <t>EU-6</t>
  </si>
  <si>
    <t>EU-9</t>
  </si>
  <si>
    <t>EU-10</t>
  </si>
  <si>
    <t>(1) VAT-based own resource</t>
  </si>
  <si>
    <t>(including balance</t>
  </si>
  <si>
    <t>from previous years)</t>
  </si>
  <si>
    <t>--- --- --- --- --- --- --- --- --- --- --- --- --- --- --- ---</t>
  </si>
  <si>
    <t>(4) Other payments from/</t>
  </si>
  <si>
    <t>to Member States (2)</t>
  </si>
  <si>
    <t>3 913.4 99.7 % 2 525.6 70.7 % 1 695.3 53.7 % 2 534.3 55.2 % 1 659.4 36.4 % 2 375.7 37.7 % 2 328.6 31.4 % 3 330.8 32.2 %</t>
  </si>
  <si>
    <t>(5) Total national contributions 3 913.4 99.7 % 2 525.6 70.7 % 1 695.3 53.7 % 2 534.3 55.2 % 1 659.4 36.4 % 2 375.7 37.7 % 2 328.6 31.4 % 3 330.8 32.2 %</t>
  </si>
  <si>
    <t>(6) Traditional own resources --- --- 1 021.7 28.6 % 1 431.8 45.3 % 2 022.4 44.1 % 2 856.1 62.7 % 3 632.6 57.7 % 4 844.0 65.2 % 6 738.3 65.2 %</t>
  </si>
  <si>
    <t>Agricultural duties --- --- 487.2 13.6 % 484.7 15.3 % 483.1 10.5 % 242.7 5.3 % 443.4 7.0 % 871.4 11.7 % 1 851.9 17.9 %</t>
  </si>
  <si>
    <t>Sugar levies --- --- 95.5 2.7 % 167.7 5.3 % 95.0 2.1 % 82.7 1.8 % 70.8 1.1 % 112.5 1.5 % 233.8 2.3 %</t>
  </si>
  <si>
    <t>Customs duties --- --- 439.0 12.3 % 779.4 24.7 % 1 444.3 31.5 % 2 530.6 55.6 % 3 118.5 49.5 % 3 860.1 52.0 % 4 652.6 45.0 %</t>
  </si>
  <si>
    <t>Amounts retained, collection (3) --- --- --- --- --- --- --- --- --- --- --- --- --- --- --- ---</t>
  </si>
  <si>
    <t>(7) Total own resources 3 913.4 99.7 % 3 547.3 99.3 % 3 127.1 99.0 % 4 556.7 99.3 % 4 515.5 99.2 % 6 008.4 95.4 % 7 172.6 96.6 % 10 069.1 97.5 %</t>
  </si>
  <si>
    <t>Err:509</t>
  </si>
  <si>
    <t>(8) Surplus from previous year (4) --- --- --- --- --- --- --- --- --- --- --- --- --- --- 40.5 0.4 %</t>
  </si>
  <si>
    <t>(9) Other revenue</t>
  </si>
  <si>
    <t>(excluding surplus)</t>
  </si>
  <si>
    <t>11.2 0.3 % 26.0 0.7 % 32.0 1.0 % 31.6 0.7 % 37.5 0.8 % 289.5 4.6 % 251.3 3.4 % 221.9 2.1 %</t>
  </si>
  <si>
    <t>(10) total revenue 3 924.6 100 % 3 573.3 100 % 3 159.1 100 % 4 588.2 100 % 4 553.0 100 % 6 297.8 100 % 7 423.9 100 % 10 331.5 100 %</t>
  </si>
  <si>
    <t>p.m. EU GNI 504 299.5 560 162.0 625 860.2 920 079.6 1 051 772.2 1 180 120.9 1 351 012.7 1 500 358.3</t>
  </si>
  <si>
    <t>--- --- 7 039.8 48.2 % 7 354.5 46.2 % 9 884.2 53.6 % 12 121.1 56.6 % 13 729.9 55.4 % 14 482.9 55.6 % 15 570.2 54.0 %</t>
  </si>
  <si>
    <t>(2) GNP-based own resource</t>
  </si>
  <si>
    <t>--- --- --- --- --- --- --- --- --- --- --- ---</t>
  </si>
  <si>
    <t>(3) UK correction (1) --- --- --- --- --- --- --- --- --- --- 21.4 0.1 %</t>
  </si>
  <si>
    <t>5 345.3 43.9 % 15.9 0.1 % 17.8 0.1 % 19.4 0.1 % --- --- --- --- 593.5 2.3 % 2 378.7 8.3 %</t>
  </si>
  <si>
    <t>(5) Total national contributions 5 345.3 43.9 % 7 055.7 48.3 % 7 372.4 46.4 % 9 903.5 53.7 % 12 121.1 56.6 % 13 729.9 55.4 % 15 076.3 57.9 % 17 970.3 62.4 %</t>
  </si>
  <si>
    <t>(6) Traditional own resources 6 674.2 54.8 % 7 332.6 50.2 % 7 908.1 49.7 % 8 139.8 44.1 % 9 043.1 42.2 % 9 283.7 37.5 % 10 397.2 39.9 % 10 489.2 36.4 %</t>
  </si>
  <si>
    <t>Agricultural duties 1 872.7 15.4 % 1 678.6 11.5 % 1 535.4 9.7 % 1 264.9 6.9 % 1 522.0 7.1 % 1 347.1 5.4 % 1 260.0 4.8 % 1 121.7 3.9 %</t>
  </si>
  <si>
    <t>Sugar levies 410.6 3.4 % 464.9 3.2 % 466.9 2.9 % 482.5 2.6 % 705.8 3.3 % 948.0 3.8 % 1 176.4 4.5 % 1 057.4 3.7 %</t>
  </si>
  <si>
    <t>Customs duties 4 390.9 36.0 % 5 189.1 35.5 % 5 905.7 37.1 % 6 392.3 34.6 % 6 815.3 31.8 % 6 988.6 28.2 % 7 960.8 30.6 % 8 310.1 28.8 %</t>
  </si>
  <si>
    <t>(7) Total own resources 12 019.5 98.7 % 14 388.3 98.5 % 15 280.5 96.1 % 18 043.4 97.8 % 21 164.2 98.8 % 23 013.6 92.9 % 25 473.5 97.8 % 28 459.5 98.8 %</t>
  </si>
  <si>
    <t>(8) Surplus from previous year (4) –47.1</t>
  </si>
  <si>
    <t>deficit</t>
  </si>
  <si>
    <t>41.6 0.3 % 458.6 2.9 % 246.1 1.3 % 661.5</t>
  </si>
  <si>
    <t>recorded</t>
  </si>
  <si>
    <t>in 1983</t>
  </si>
  <si>
    <t>1 486.7 6.0 % 307.1 1.2 % –827.3</t>
  </si>
  <si>
    <t>162.1 1.3 % 172.7 1.2 % 164.4 1.0 % 159.6 0.9 % 263.2 1.2 % 265.2 1.1 % 271.8 1.0 % 353.5 1.2 %</t>
  </si>
  <si>
    <t>(10) TOTAL REVENUE 12 181.7 100 % 14 602.7 100 % 15 903.4 100 % 18 449.1 100 % 21 427.4 100 % 24 765.5 100 % 26 052.4 100 % 28 813.1 100 %</t>
  </si>
  <si>
    <t>p.m. EU GNI 1 662 090.8 1 873 874.0 2 115 844.9 2 366 615.4 2 583 980.4 2 786 359.6 3 003 317.9 3 214 422.5</t>
  </si>
  <si>
    <t>22 781.5 67.7 % 23 313.9 65.2 % 24 978.4 59.7 % 26 935.1 58.7 % 29 159.6 62.8 % 31 589.0 56.2 % 34 763.2 58.2 % 34 689.3 52.8 % 33 217.9 50.3 %</t>
  </si>
  <si>
    <t>--- --- --- --- 4 241.1 10.1 % 4 369.5 9.5 % 189.7 0.4 % 7 316.0 13.0 % 8 168.0 13.7 % 16 414.4 25.0 % 17 674.5 26.8 %</t>
  </si>
  <si>
    <t>(3) UK correction (1) 29.2 0.1 % 0.9 0.0 % –251.2 –0.6 % 313.9 0.7 % –96.9 –0.2 % –30.4 –0.1 % 50.4 0.1 % –96.0 –0.1 % 69.5 0.1 %</t>
  </si>
  <si>
    <t>--- --- --- --- --- --- --- --- --- --- --- --- --- --- –19.9 –0.0 % –25.2 –0.0 %</t>
  </si>
  <si>
    <t>(5) Total national contributions 22 810.7 67.8 % 23 314.8 65.2 % 28 968.3 69.2 % 31 618.5 68.9 % 29 252.4 63.0 % 38 874.5 69.1 % 42 981.5 72.0 % 50 987.9 77.6 % 50 936.7 77.2 %</t>
  </si>
  <si>
    <t>(6) Traditional own resources 10 460.0 31.1 % 12 034.3 33.6 % 11 915.0 28.5 % 12 710.8 27.7 % 12 160.7 26.2 % 13 962.0 24.8 % 13 280.2 22.2 % 12 985.5 19.8 % 13 252.2 20.1 %</t>
  </si>
  <si>
    <t>Agricultural duties 1 175.5 3.5 % 1 626.1 4.5 % 1 504.6 3.6 % 1 282.7 2.8 % 1 173.4 2.5 % 1 621.3 2.9 % 1 206.8 2.0 % 1 029.1 1.6 % 922.5 1.4 %</t>
  </si>
  <si>
    <t>Sugar levies 1 111.5 3.3 % 1 471.8 4.1 % 1 390.7 3.3 % 1 381.6 3.0 % 910.7 2.0 % 1 141.8 2.0 % 1 002.4 1.7 % 1 115.3 1.7 % 1 382.1 2.1 %</t>
  </si>
  <si>
    <t>Customs duties 8 173.0 24.3 % 8 936.5 25.0 % 10 344.7 24.7 % 11 458.8 25.0 % 11 427.9 24.6 % 12 751.1 22.7 % 12 547.9 21.0 % 12 284.0 18.7 % 12 420.0 18.8 %</t>
  </si>
  <si>
    <t>Amounts retained, collection (3) --- --- --- --- –1 325.0 –3.2 % –1 412.3 –3.1 % –1 351.2 –2.9 % –1 552.1 –2.8 % –1 477.0 –2.5 % –1 442.8 –2.2 % –1 472.4 –2.2 %</t>
  </si>
  <si>
    <t>(7) Total own resources 33 270.7 98.8 % 35 349.1 98.8 % 40 883.3 97.7 % 44 329.3 96.6 % 41 413.1 89.1 % 52 836.5 93.9 % 56 261.7 94.2 % 63 973.4 97.4 % 64 188.8 97.3 %</t>
  </si>
  <si>
    <t>(8) Surplus from previous year (4) 53.9 0.2 % –819.9</t>
  </si>
  <si>
    <t>500.0 1.2 % 1 161.6 2.5 % 4 464.2 9.6 % 2 841.6 5.1 % 2 762.6 4.6 % 1 004.0 1.5 % 971.1 1.5 %</t>
  </si>
  <si>
    <t>342.6 1.0 % 434.2 1.2 % 460.1 1.1 % 408.8 0.9 % 591.9 1.3 % 571.3 1.0 % 687.5 1.2 % 695.3 1.1 % 842.2 1.3 %</t>
  </si>
  <si>
    <t>(10) TOTAL REVENUE 33 667.2 100 % 35 783.3 100 % 41 843.4 100 % 45 899.8 100 % 46 469.1 100 % 56 249.4 100 % 59 711.8 100 % 65 672.7 100 % 66 002.1 100 %</t>
  </si>
  <si>
    <t>p.m. EU GNI 3 689 681 .7 3 892 216 .1 4 238 744 .5 4 624 050 .9 4 980 967.3 5 439 453.6 5 695 714.6 5 753 613.9 6 009 375.0</t>
  </si>
  <si>
    <t>39 127.3 52.1 % 36 535.0 45.0 % 34 351.5 42.6 % 33 086.5 39.1 % 31 331.2 36.1 % 35 192.5 38.0 % 31 320.3 33.2 % 22 388.2 23.5 % 21 260.1 22.7 %</t>
  </si>
  <si>
    <t>(2) GNP/GNI-based</t>
  </si>
  <si>
    <t>own resource (5)</t>
  </si>
  <si>
    <t>14 172.6 18.9 % 21 058.0 25.9 % 26 891.7 33.4 % 35 026.1 41.4 % 37 511.2 43.2 % 37 580.5 40.5 % 34 878.8 37.0 % 45 947.6 48.1 % 51 235.2 54.8 %</t>
  </si>
  <si>
    <t>(3) UK correction (1) 78.1 0.1 % –81.0 –0.1 % –114.9 –0.1 % 55.4 0.1 % –169.3 –0.2 % –70.9 –0.1 % –70.3 –0.1 % 148.2 0.2 % 280.1 0.3 %</t>
  </si>
  <si>
    <t>–3.6 –0.0 % 3.1 0.0 % –7.6 –0.0 % –29.4 –0.0 % 0.0 0.0 % 0.0 0.0 % 0.0 0.0 % --- --- –0.1 –0.0 %</t>
  </si>
  <si>
    <t>(5) Total national contributions 53 374.4 71.1 % 57 515.1 70.8 % 61 120.7 75.9 % 68 138.5 80.6 % 68 673.2 79.0 % 72 702.0 78.4 % 66 128.8 70.1 % 68 484.0 71.8 % 72 775.3 77.9 %</t>
  </si>
  <si>
    <t>(6) Traditional own resources 14 453.2 19.3 % 13 583.6 16.7 % 14 172.3 17.6 % 14 110.7 16.7 % 13 857.6 15.9 % 15 267.1 16.5 % 14 589.2 15.5 % 9 214.0 9.7 % 10 857.2 11.6 %</t>
  </si>
  <si>
    <t>Agricultural duties 844.3 1.1 % 810.1 1.0 % 1 025.2 1.3 % 1 102.2 1.3 % 1 187.3 1.4 % 1 198.4 1.3 % 1 132.9 1.2 % 1 180.2 1.2 % 1 349.1 1.4 %</t>
  </si>
  <si>
    <t>Sugar levies 1 316.4 1.8 % 1 213.7 1.5 % 1 114.0 1.4 % 1 070.1 1.3 % 1 203.6 1.4 % 1 196.8 1.3 % 840.0 0.9 % 864.8 0.9 % 510.9 0.5 %</t>
  </si>
  <si>
    <t>Customs duties 13 898.4 18.5 % 13 069.1 16.1 % 13 607.7 16.9 % 13 506.2 16.0 % 13 006.5 15.0 % 14 568.3 15.7 % 14 237.4 15.1 % 12 917.5 13.5 % 12 616.2 13.5 %</t>
  </si>
  <si>
    <t>Amounts retained, collection (3) –1 605.9 –2.1 % –1 509.3 –1.9 % –1 574.7 –2.0 % –1 567.9 –1.9 % –1 539.7 –1.8 % –1 696.3 –1.8 % –1 621.0 –1.7 % –5 748.6 –6.0 % –3 619.1 –3.9 %</t>
  </si>
  <si>
    <t>(7) Total own resources 67 827.6 90.3 % 71 098.7 87.5 % 75 293.0 93.5 % 82 249.2 97.3 % 82 530.8 95.0 % 87 969.2 94.9 % 80 718.1 85.6 % 77 698.0 81.4 % 83 632.5 89.5 %</t>
  </si>
  <si>
    <t>(8) Surplus from previous year (4) 6 540.5 8.7 % 9 215.2 11.3 % 4 384.0 5.4 % 916.0 1.1 % 2 944.2 3.4 % 3 209.1 3.5 % 11 612.7 12.3 % 15 002.5 15.7 % 7 413.5 7.9 %</t>
  </si>
  <si>
    <t>709.0 0.9 % 961.2 1.2 % 870.7 1.1 % 1 364.6 1.6 % 1 428.5 1.6 % 1 546.1 1.7 % 1 958.5 2.1 % 2 733.9 2.9 % 2 422.6 2.6 %</t>
  </si>
  <si>
    <t>(10) TOTAL REVENUE 75 077.1 100 % 81 275.1 100 % 80 547.7 100 % 84 529.7 100 % 86 903.5 100 % 92 724.4 100 % 94 289.3 100 % 95 434.4 100 % 93 468.6 100 %</t>
  </si>
  <si>
    <t>p.m. EU GNI 6 696 236.4 7 038 916.0 7 422 383.4 7 757 293.1 8 167 268.6 8 731 607.4 9 048 920.5 9 372 860.6 9 559 866.8</t>
  </si>
  <si>
    <t>13 912.2 13.4 % 16 018.0 15.0 % 17 206.2 15.9 % 19 440.8 16.5 % 19 007.7 15.7 %</t>
  </si>
  <si>
    <t>68 982.0 66.6 % 70 860.6 66.2 % 70 132.1 64.7 % 73 914.7 62.9 % 74 477.3 61.4 %</t>
  </si>
  <si>
    <t>(3) UK correction (1) –148.0 –0.1 % –130.7 –0.1 % –15.3 –0.0 % 58.9 0.1 % 400.0 0.3 %</t>
  </si>
  <si>
    <t>0.0 0.0 % 0.0 0.0 % 0.0 0.0 % 0.1 0.0 % 1.2 0.0 %</t>
  </si>
  <si>
    <t>(5) Total national contributions 82 746.2 79.9 % 86 748.0 81.0 % 87 322.9 80.5 % 93 414.5 79.5 % 93 886.2 77.4 %</t>
  </si>
  <si>
    <t>(6) Traditional own resources 12 307.1 11.9 % 14 063.1 13.1 % 15 028.3 13.9 % 16 573.0 14.1 % 17 282.9 14.3 %</t>
  </si>
  <si>
    <t>Agricultural duties 1 751.2 1.7 % 1 801.0 1.7 % 1 722.4 1.6 % 1 872.1 1.6 % 1 703.5 1.4 %</t>
  </si>
  <si>
    <t>Sugar levies 535.5 0.5 % 926.8 0.9 % 202.1 0.2 % –40.9 –0.0 % 943.8 0.8 %</t>
  </si>
  <si>
    <t>Customs duties 14 122.8 13.6 % 16 023.0 15.0 % 18 113.1 16.7 % 20 266.2 17.2 % 20 396.6 16.8 %</t>
  </si>
  <si>
    <t>Amounts retained, collection (3) –4 102.4 –4.0 % –4 687.7 –4.4 % –5 009.4 –4.6 % –5 524.3 –4.7 % -5 761.0 -4.8 %</t>
  </si>
  <si>
    <t>(7) Total own resources 95 053.3 91.8 % 100 811.1 94.1 % 102 351.2 94.4 % 109 987.5 93.6 % 111 169.1 91.7 %</t>
  </si>
  <si>
    <t>(8) Surplus from previous year (4) 5 469.8 5.3 % 2 736.7 2.6 % 2 410.1 2.2 % 1 847.6 1.6 % 1 528.8 1.3 %</t>
  </si>
  <si>
    <t>2 988.8 2.9 % 3 542.8 3.3 % 3 661.7 3.4 % 5 727.9 4.9 % 8 537.8 7.0 %</t>
  </si>
  <si>
    <t>(10) TOTAL REVENUE 103 511.9 100 % 107 090.6 100 % 108 423.0 100 % 117 563.0 100 % 121 235,7 100 %</t>
  </si>
  <si>
    <t>p.m. EU GNI 10 531 110.3 10 968 130.3 11 563 037.4 12 332 599.1 12 446 421.7</t>
  </si>
  <si>
    <t>EU-12</t>
  </si>
  <si>
    <t>EU-12 (including former east-German Länder as of 1991)</t>
  </si>
  <si>
    <t>Delors I Package (1988–92)</t>
  </si>
  <si>
    <t>Delors II Package (1993–99)</t>
  </si>
  <si>
    <t>EU-15</t>
  </si>
  <si>
    <t>Agenda 2000 (2000–06)</t>
  </si>
  <si>
    <t>EU-25</t>
  </si>
  <si>
    <t>EUR million - current prices)</t>
  </si>
  <si>
    <t>ommitment appropriations</t>
  </si>
  <si>
    <t>COMMITMENT APPROPRIATIONS</t>
  </si>
  <si>
    <t>2014-20</t>
  </si>
  <si>
    <t>1. Smart and Inclusive Growth</t>
  </si>
  <si>
    <t>52 756</t>
  </si>
  <si>
    <t>77 986</t>
  </si>
  <si>
    <t>69 304</t>
  </si>
  <si>
    <t>73 512</t>
  </si>
  <si>
    <t>76 420</t>
  </si>
  <si>
    <t>79 924</t>
  </si>
  <si>
    <t>83 661</t>
  </si>
  <si>
    <t>513 563</t>
  </si>
  <si>
    <t>1a: Competitiveness for growth and jobs</t>
  </si>
  <si>
    <t>16 560</t>
  </si>
  <si>
    <t>17 666</t>
  </si>
  <si>
    <t>18 467</t>
  </si>
  <si>
    <t>19 925</t>
  </si>
  <si>
    <t>21 239</t>
  </si>
  <si>
    <t>23 082</t>
  </si>
  <si>
    <t>25 191</t>
  </si>
  <si>
    <t>142 130</t>
  </si>
  <si>
    <t>1b: Economic, social and territorial cohesion</t>
  </si>
  <si>
    <t>36 196</t>
  </si>
  <si>
    <t>60 320</t>
  </si>
  <si>
    <t>50 837</t>
  </si>
  <si>
    <t>53 587</t>
  </si>
  <si>
    <t>55 181</t>
  </si>
  <si>
    <t>56 842</t>
  </si>
  <si>
    <t>58 470</t>
  </si>
  <si>
    <t>371 433</t>
  </si>
  <si>
    <t>2. Sustainable Growth: Natural Resources</t>
  </si>
  <si>
    <t>49 857</t>
  </si>
  <si>
    <t>64 692</t>
  </si>
  <si>
    <t>64 262</t>
  </si>
  <si>
    <t>60 191</t>
  </si>
  <si>
    <t>60 267</t>
  </si>
  <si>
    <t>60 344</t>
  </si>
  <si>
    <t>60 421</t>
  </si>
  <si>
    <t>420 034</t>
  </si>
  <si>
    <t>of which: Market related expenditure and direct payments</t>
  </si>
  <si>
    <t>43 779</t>
  </si>
  <si>
    <t>44 190</t>
  </si>
  <si>
    <t>43 951</t>
  </si>
  <si>
    <t>44 146</t>
  </si>
  <si>
    <t>44 163</t>
  </si>
  <si>
    <t>43 881</t>
  </si>
  <si>
    <t>43 888</t>
  </si>
  <si>
    <t>307 998</t>
  </si>
  <si>
    <t>3. Security and citizenship</t>
  </si>
  <si>
    <t>1 737</t>
  </si>
  <si>
    <t>2 456</t>
  </si>
  <si>
    <t>2 546</t>
  </si>
  <si>
    <t>2 578</t>
  </si>
  <si>
    <t>2 656</t>
  </si>
  <si>
    <t>2 801</t>
  </si>
  <si>
    <t>2 951</t>
  </si>
  <si>
    <t>17 725</t>
  </si>
  <si>
    <t>4. Global Europe</t>
  </si>
  <si>
    <t>8 335</t>
  </si>
  <si>
    <t>8 749</t>
  </si>
  <si>
    <t>9 143</t>
  </si>
  <si>
    <t>9 432</t>
  </si>
  <si>
    <t>9 825</t>
  </si>
  <si>
    <t>10 268</t>
  </si>
  <si>
    <t>10 510</t>
  </si>
  <si>
    <t>66 262</t>
  </si>
  <si>
    <t>5. Administration</t>
  </si>
  <si>
    <t>8 721</t>
  </si>
  <si>
    <t>9 076</t>
  </si>
  <si>
    <t>9 483</t>
  </si>
  <si>
    <t>9 918</t>
  </si>
  <si>
    <t>10 346</t>
  </si>
  <si>
    <t>10 786</t>
  </si>
  <si>
    <t>11 254</t>
  </si>
  <si>
    <t>69 584</t>
  </si>
  <si>
    <t>of which: Administrative expenditure of the institutions</t>
  </si>
  <si>
    <t>7 056</t>
  </si>
  <si>
    <t>7 351</t>
  </si>
  <si>
    <t>7 679</t>
  </si>
  <si>
    <t>8 007</t>
  </si>
  <si>
    <t>8 360</t>
  </si>
  <si>
    <t>8 700</t>
  </si>
  <si>
    <t>9 071</t>
  </si>
  <si>
    <t>56 224</t>
  </si>
  <si>
    <t>6. Compensations</t>
  </si>
  <si>
    <t>TOTAL COMMITMENT APPROPRIATIONS</t>
  </si>
  <si>
    <t>121 435</t>
  </si>
  <si>
    <t>162 959</t>
  </si>
  <si>
    <t>154 738</t>
  </si>
  <si>
    <t>155 631</t>
  </si>
  <si>
    <t>159 514</t>
  </si>
  <si>
    <t>164 123</t>
  </si>
  <si>
    <t>168 797</t>
  </si>
  <si>
    <t>1 087 197</t>
  </si>
  <si>
    <t>as a percentage of GNI</t>
  </si>
  <si>
    <t>0.90%</t>
  </si>
  <si>
    <t>1.17%</t>
  </si>
  <si>
    <t>1.05%</t>
  </si>
  <si>
    <t>1.04%</t>
  </si>
  <si>
    <t>1.02%</t>
  </si>
  <si>
    <t>1.00%</t>
  </si>
  <si>
    <t>0.99%</t>
  </si>
  <si>
    <t>TOTAL PAYMENT APPROPRIATIONS</t>
  </si>
  <si>
    <t>135 762</t>
  </si>
  <si>
    <t>140 719</t>
  </si>
  <si>
    <t>130 694</t>
  </si>
  <si>
    <t>126 492</t>
  </si>
  <si>
    <t>154 565</t>
  </si>
  <si>
    <t>166 709</t>
  </si>
  <si>
    <t>172 201</t>
  </si>
  <si>
    <t>1 027 142</t>
  </si>
  <si>
    <t>1.01%</t>
  </si>
  <si>
    <t>0.88%</t>
  </si>
  <si>
    <t>0.84%</t>
  </si>
  <si>
    <t>0.98%</t>
  </si>
  <si>
    <t>0.96%</t>
  </si>
  <si>
    <t>Margin available</t>
  </si>
  <si>
    <t>0.22%</t>
  </si>
  <si>
    <t>0.35%</t>
  </si>
  <si>
    <t>0.39%</t>
  </si>
  <si>
    <t>0.19%</t>
  </si>
  <si>
    <t>0.26%</t>
  </si>
  <si>
    <t>Own Resources Ceiling as a percentage of GNI</t>
  </si>
  <si>
    <t>1.23%</t>
  </si>
  <si>
    <t>1.20%</t>
  </si>
  <si>
    <t>1.22%</t>
  </si>
  <si>
    <t>hierarchy</t>
  </si>
  <si>
    <t>colour</t>
  </si>
  <si>
    <t xml:space="preserve">2013
</t>
  </si>
  <si>
    <t xml:space="preserve">2014
</t>
  </si>
  <si>
    <t xml:space="preserve">2015
</t>
  </si>
  <si>
    <t xml:space="preserve">2016
</t>
  </si>
  <si>
    <t xml:space="preserve">2017
</t>
  </si>
  <si>
    <t xml:space="preserve">2018
</t>
  </si>
  <si>
    <t xml:space="preserve">2019
</t>
  </si>
  <si>
    <t xml:space="preserve">2020
</t>
  </si>
  <si>
    <t xml:space="preserve">2014-2020
</t>
  </si>
  <si>
    <t>prefix</t>
  </si>
  <si>
    <t>EN</t>
  </si>
  <si>
    <t>FR</t>
  </si>
  <si>
    <t>DE</t>
  </si>
  <si>
    <t>TITLE</t>
  </si>
  <si>
    <t>Financial Framework 2014-2020</t>
  </si>
  <si>
    <t>Cadre financier pluriannuel 2014-2020</t>
  </si>
  <si>
    <t>Mehrjähriger Finanzrahmen 2014-2020</t>
  </si>
  <si>
    <t>SUBTITLE</t>
  </si>
  <si>
    <t>Commitments in EUR million</t>
  </si>
  <si>
    <t>Crédits d’engagement en Mio EUR</t>
  </si>
  <si>
    <t>Mittel für Verpflichtungen - Mio. EUR</t>
  </si>
  <si>
    <t>Price type</t>
  </si>
  <si>
    <t>current prices</t>
  </si>
  <si>
    <t>prix courants</t>
  </si>
  <si>
    <t>jeweilge Preise</t>
  </si>
  <si>
    <t>0.1</t>
  </si>
  <si>
    <t>8bb1df</t>
  </si>
  <si>
    <t>1a</t>
  </si>
  <si>
    <t>Competitiveness for growth and jobs</t>
  </si>
  <si>
    <t>Compétitivité pour la croissance et l’emploi</t>
  </si>
  <si>
    <t>Wettbewerbsfähigkeit für Wachstum und Beschäftigung</t>
  </si>
  <si>
    <t>0.1.1</t>
  </si>
  <si>
    <t>European satellite navigation systems (EGNOS and Galileo)</t>
  </si>
  <si>
    <t>Systèmes européens de radionavigation par satellite (EGNOS et Galileo)</t>
  </si>
  <si>
    <t>Europäische Satellitennavigationsprogramme (EGNOS und Galileo)</t>
  </si>
  <si>
    <t xml:space="preserve">   Of which: transfer to GSA agency</t>
  </si>
  <si>
    <t>of which: transfer to GSA agency</t>
  </si>
  <si>
    <t>0.1.2</t>
  </si>
  <si>
    <t>European Earth Observation Programme (Copernicus)</t>
  </si>
  <si>
    <t>Programme européen d’observation de la Terre (Copernicus))</t>
  </si>
  <si>
    <t>Europäisches Erdbeobachtungsprogramm (Copernicus)</t>
  </si>
  <si>
    <t>0.1.3</t>
  </si>
  <si>
    <t>Nuclear Safety and Decommissioning</t>
  </si>
  <si>
    <t>Sûreté nucléaire et déclassement</t>
  </si>
  <si>
    <t>Sicherheit und Stilllegung kerntechnischer Anlagen</t>
  </si>
  <si>
    <t>Of which: nuclear safety</t>
  </si>
  <si>
    <t>dont: sûreté nucléaire</t>
  </si>
  <si>
    <t>of which: nuclear safety</t>
  </si>
  <si>
    <t>Of which: decommissioning</t>
  </si>
  <si>
    <t>dont: déclassement</t>
  </si>
  <si>
    <t>of which: decommissioning</t>
  </si>
  <si>
    <t>0.1.4</t>
  </si>
  <si>
    <t>International Thermonuclear Experimental Reactor (ITER)</t>
  </si>
  <si>
    <t>Réacteur thermonucléaire expérimental international (ITER)</t>
  </si>
  <si>
    <t>Internationaler Thermonuklearer Versuchsreaktor (ITER)</t>
  </si>
  <si>
    <t>0.1.5</t>
  </si>
  <si>
    <t>Horizon 2020</t>
  </si>
  <si>
    <t>Horizont 2020</t>
  </si>
  <si>
    <t>0.1.6</t>
  </si>
  <si>
    <t>Competitiveness of enterprises and SMEs (COSME)</t>
  </si>
  <si>
    <t>Compétitivité des entreprises et PME (COSME)</t>
  </si>
  <si>
    <t>Programm für die Wettbewerbsfähigkeit von Unternehmen und für KMU
(COSME)</t>
  </si>
  <si>
    <t>0.1.7</t>
  </si>
  <si>
    <t>Education, Training, Youth and Sport (Erasmus +)</t>
  </si>
  <si>
    <t>Éducation, formation, jeunesse et sport (Erasmus+)</t>
  </si>
  <si>
    <t>Allgemeine und berufliche Bildung, Jugend und Sport (Erasmus+)</t>
  </si>
  <si>
    <t>0.1.8</t>
  </si>
  <si>
    <t xml:space="preserve">Social Change and Innovation </t>
  </si>
  <si>
    <t>Emploi et innovation sociale</t>
  </si>
  <si>
    <t>Beschäftigung und soziale Innovation</t>
  </si>
  <si>
    <t>0.1.9</t>
  </si>
  <si>
    <t>Customs, Fiscalis and Anti-Fraud</t>
  </si>
  <si>
    <t>Douane, Fiscalis et lutte contre la fraude</t>
  </si>
  <si>
    <t>Programme Zoll, Fiscalis und Betrugsbekämpfung</t>
  </si>
  <si>
    <t>0.1.10</t>
  </si>
  <si>
    <t>Connecting Europe Facility</t>
  </si>
  <si>
    <t>Mécanisme pour l’interconnexion en Europe</t>
  </si>
  <si>
    <t>Fazilität „Connecting Europe“ (CEF)</t>
  </si>
  <si>
    <t>0.1.10.1</t>
  </si>
  <si>
    <t>Energy</t>
  </si>
  <si>
    <t>Énergie</t>
  </si>
  <si>
    <t>Energie</t>
  </si>
  <si>
    <t>0.1.10.2</t>
  </si>
  <si>
    <t>Transport</t>
  </si>
  <si>
    <t>Verkehr</t>
  </si>
  <si>
    <t>0.1.10.3</t>
  </si>
  <si>
    <t>Information and Communications Technology (ICT)</t>
  </si>
  <si>
    <t>Technologies de l’information et de la communication</t>
  </si>
  <si>
    <t>Informations- und Kommunikationstechnologien (IKT)</t>
  </si>
  <si>
    <t>Of which: transfer to ENISA agency</t>
  </si>
  <si>
    <t>of which: transfer to ENISA agency</t>
  </si>
  <si>
    <t>0.1.11</t>
  </si>
  <si>
    <t>Agencies before transfer</t>
  </si>
  <si>
    <t>Agences</t>
  </si>
  <si>
    <t>Agenturen</t>
  </si>
  <si>
    <t>0.1.12</t>
  </si>
  <si>
    <t>Autres actions et programmes</t>
  </si>
  <si>
    <t>Sonstige Maßnahmen und Programme</t>
  </si>
  <si>
    <t>0.1.13</t>
  </si>
  <si>
    <t>Margin</t>
  </si>
  <si>
    <t>Marge</t>
  </si>
  <si>
    <t>Spielraum</t>
  </si>
  <si>
    <t>0.2</t>
  </si>
  <si>
    <t>548bd3</t>
  </si>
  <si>
    <t>1b</t>
  </si>
  <si>
    <t>Economic, social and territorial cohesion</t>
  </si>
  <si>
    <t>Cohésion économique, sociale et territoriale</t>
  </si>
  <si>
    <t>Wirtschaftlicher, sozialer und territorialer Zusammenhalt</t>
  </si>
  <si>
    <t>0.2.1</t>
  </si>
  <si>
    <t>Youth Employement Initiative (specific top-up allocation)</t>
  </si>
  <si>
    <t>Initiative pour l’emploi des jeunes (enveloppe spécifique complémentaire)</t>
  </si>
  <si>
    <t>Beschäftigungsinitiative für junge Menschen (besondere ergänzende Zuweisung)</t>
  </si>
  <si>
    <t>0.2.2</t>
  </si>
  <si>
    <t>Regional convergence (Less developed regions)</t>
  </si>
  <si>
    <t>Convergence régionale (régions les moins développées)</t>
  </si>
  <si>
    <t>Regionale Konvergenz (weniger entwickelte Gebiete)</t>
  </si>
  <si>
    <t>0.2.3</t>
  </si>
  <si>
    <t>Transition regions</t>
  </si>
  <si>
    <t>Régions en transition</t>
  </si>
  <si>
    <t>Übergangsregionen</t>
  </si>
  <si>
    <t>0.2.4</t>
  </si>
  <si>
    <t xml:space="preserve">Competitiveness (More developed regions)       </t>
  </si>
  <si>
    <t xml:space="preserve">Compétitivité (régions les plus développées)   </t>
  </si>
  <si>
    <t xml:space="preserve">Wettbewerbsfähigkeit (entwickelte Gebiete)    </t>
  </si>
  <si>
    <t>0.2.5</t>
  </si>
  <si>
    <t>Territorial cooperation</t>
  </si>
  <si>
    <t>Coopération territoriale européenne</t>
  </si>
  <si>
    <t>Europäische territoriale Zusammenarbeit</t>
  </si>
  <si>
    <t>0.2.6</t>
  </si>
  <si>
    <t>Cohesion fund</t>
  </si>
  <si>
    <t>Fonds de cohésion</t>
  </si>
  <si>
    <t>Kohäsionsfonds</t>
  </si>
  <si>
    <t>0.2.7</t>
  </si>
  <si>
    <t>Outermost and sparsely populated regions</t>
  </si>
  <si>
    <t>Régions ultrapériphériques et à faible densité de population</t>
  </si>
  <si>
    <t>Regionen in äußerster Randlage und dünn besiedelte Regionen</t>
  </si>
  <si>
    <t>0.2.8</t>
  </si>
  <si>
    <t>0.3</t>
  </si>
  <si>
    <t>00ad4e</t>
  </si>
  <si>
    <t xml:space="preserve">Sustainable Growth: Natural Resources </t>
  </si>
  <si>
    <t xml:space="preserve">Croissance durable: ressources naturelles </t>
  </si>
  <si>
    <t>Nachhaltiges Wachstum: natürliche Ressourcen</t>
  </si>
  <si>
    <t>0.3.1</t>
  </si>
  <si>
    <t>European Agricultural Guarantee Fund (EAGF) — Market related expenditure and direct payments</t>
  </si>
  <si>
    <t>Fonds européen agricole de garantie (FEAGA) — Dépenses relatives au marché
et paiements directs</t>
  </si>
  <si>
    <t>Europäischer Garantiefonds für die Landwirtschaft (EGFL) – marktbezogene Ausgaben und Direktzahlungen</t>
  </si>
  <si>
    <t>0.3.2</t>
  </si>
  <si>
    <t>European Agricultural Fund for Rural Development (EAFRD)</t>
  </si>
  <si>
    <t>Fonds européen agricole pour le développement rural (Feader)</t>
  </si>
  <si>
    <t>Europäischer Landwirtschaftsfonds für die Entwicklung des ländlichen Raums
(ELER)</t>
  </si>
  <si>
    <t>0.3.3</t>
  </si>
  <si>
    <t>European Maritime Affairs and Fisheries</t>
  </si>
  <si>
    <t>Fonds européen pour les affaires maritimes et la pêche (FEAMP)</t>
  </si>
  <si>
    <t>Europäischer Meeres- und Fischereifonds (EMFF)</t>
  </si>
  <si>
    <t>European Maritime and Fisheries Fund</t>
  </si>
  <si>
    <t>International fisheries agreements and obligatory contributions to Regional Fisheries Management Organisations (RFMOs)</t>
  </si>
  <si>
    <t>0.3.4</t>
  </si>
  <si>
    <t>Environment and climate action (Life)</t>
  </si>
  <si>
    <t>Environnement et action pour le climat (Life)</t>
  </si>
  <si>
    <t>Umwelt- und Klimapolitik (Life)</t>
  </si>
  <si>
    <t>0.3.5</t>
  </si>
  <si>
    <t>Agencies</t>
  </si>
  <si>
    <t>0.3.6</t>
  </si>
  <si>
    <t>0.4</t>
  </si>
  <si>
    <t>faf446</t>
  </si>
  <si>
    <t xml:space="preserve">Security and citizenship </t>
  </si>
  <si>
    <t xml:space="preserve">Sécurité et citoyenneté </t>
  </si>
  <si>
    <t>Sicherheit und Unionsbürgerschaft</t>
  </si>
  <si>
    <t>0.4.1</t>
  </si>
  <si>
    <t>Asylum and Migration Fund</t>
  </si>
  <si>
    <t>Fonds pour les migrations et l’asile</t>
  </si>
  <si>
    <t>Asyl- und Migrationsfonds</t>
  </si>
  <si>
    <t>0.4.2</t>
  </si>
  <si>
    <t>Internal Security Fund</t>
  </si>
  <si>
    <t>Fonds pour la sécurité intérieure</t>
  </si>
  <si>
    <t>Fonds für die innere Sicherheit (ISF)</t>
  </si>
  <si>
    <t>0.4.3</t>
  </si>
  <si>
    <t>IT systems</t>
  </si>
  <si>
    <t>Systèmes d’information</t>
  </si>
  <si>
    <t>IT-Système</t>
  </si>
  <si>
    <t>0.4.4</t>
  </si>
  <si>
    <t>Justice</t>
  </si>
  <si>
    <t>Justiz</t>
  </si>
  <si>
    <t>0.4.5</t>
  </si>
  <si>
    <t>Rights and Citizenship</t>
  </si>
  <si>
    <t>Droits, égalité et citoyenneté</t>
  </si>
  <si>
    <t>Rechte, Gleichstellung und Unionsbürgerschaft</t>
  </si>
  <si>
    <t>0.4.6</t>
  </si>
  <si>
    <t>Civil Protection Mechanism</t>
  </si>
  <si>
    <t>Protection civile</t>
  </si>
  <si>
    <t>Katastrophenschutzverfahren</t>
  </si>
  <si>
    <t>0.4.7</t>
  </si>
  <si>
    <t xml:space="preserve">Europe for Citizens </t>
  </si>
  <si>
    <t>L’Europe pour les citoyens</t>
  </si>
  <si>
    <t>Europa für Bürgerinnen und Bürger</t>
  </si>
  <si>
    <t>0.4.8</t>
  </si>
  <si>
    <t>Food and feed</t>
  </si>
  <si>
    <t>Alimentation humaine et animale</t>
  </si>
  <si>
    <t>Lebens- und Futtermittel</t>
  </si>
  <si>
    <t>0.4.9</t>
  </si>
  <si>
    <t>Health for Growth</t>
  </si>
  <si>
    <t>Santé en faveur de la croissance</t>
  </si>
  <si>
    <t>Gesundheit für Wachstum</t>
  </si>
  <si>
    <t>0.4.10</t>
  </si>
  <si>
    <t>Consumer protection</t>
  </si>
  <si>
    <t>Protection des consommateurs</t>
  </si>
  <si>
    <t>Verbraucherschutz</t>
  </si>
  <si>
    <t>0.4.11</t>
  </si>
  <si>
    <t>Creative Europe</t>
  </si>
  <si>
    <t>Europe créative</t>
  </si>
  <si>
    <t>Kreatives Europa</t>
  </si>
  <si>
    <t>0.4.12</t>
  </si>
  <si>
    <t>0.4.13</t>
  </si>
  <si>
    <t>0.4.14</t>
  </si>
  <si>
    <t>0.5</t>
  </si>
  <si>
    <t>d54b8f</t>
  </si>
  <si>
    <t>Global Europe</t>
  </si>
  <si>
    <t>L’Europe dans le monde</t>
  </si>
  <si>
    <t>Europa in der Welt</t>
  </si>
  <si>
    <t>0.5.1</t>
  </si>
  <si>
    <t>Instrument for Pre-accession assistance (IPA)</t>
  </si>
  <si>
    <t>Instrument d’aide de préadhésion (IAP)</t>
  </si>
  <si>
    <t>Instrument für Heranführungshilfe (IPA)</t>
  </si>
  <si>
    <t>0.5.2</t>
  </si>
  <si>
    <t>European Neighbourhood Instrument (ENI)</t>
  </si>
  <si>
    <t>Instrument européen de voisinage (IEV)</t>
  </si>
  <si>
    <t>Europäisches Nachbarschaftsinstrument (ENI)</t>
  </si>
  <si>
    <t>0.5.3</t>
  </si>
  <si>
    <t>European Instrument for Democracy and Human Rights (EIDHR)</t>
  </si>
  <si>
    <t>Instrument européen pour la démocratie et les droits de l’homme (IEDDH)</t>
  </si>
  <si>
    <t>Europäisches Instrument für Demokratie und Menschenrechte (EIDHR)</t>
  </si>
  <si>
    <t>0.5.4</t>
  </si>
  <si>
    <t>Instrument for Stability (IfS)</t>
  </si>
  <si>
    <t>Instrument de stabilité (IdS)</t>
  </si>
  <si>
    <t>Instrument für Stabilität (IfS)</t>
  </si>
  <si>
    <t>0.5.5</t>
  </si>
  <si>
    <t>Common Foreign and Security Policy (CFSP)</t>
  </si>
  <si>
    <t>Politique étrangère et de sécurité commune (PESC)</t>
  </si>
  <si>
    <t>Gemeinsame Außen- und Sicherheitspolitik (GASP)</t>
  </si>
  <si>
    <t>0.5.6</t>
  </si>
  <si>
    <t>Partnership Instrument (PI)</t>
  </si>
  <si>
    <t>Instrument de partenariat (IP)</t>
  </si>
  <si>
    <t>Partnerschaftsinstrument (PI)</t>
  </si>
  <si>
    <t>0.5.7</t>
  </si>
  <si>
    <t>Development Cooperation Instrument (DCI)</t>
  </si>
  <si>
    <t>Instrument de coopération au développement (ICD)</t>
  </si>
  <si>
    <t>Instrument für Entwicklungszusammenarbeit (DCI)</t>
  </si>
  <si>
    <t>0.5.8</t>
  </si>
  <si>
    <t>Humanitarian aid</t>
  </si>
  <si>
    <t>Aide humanitaire</t>
  </si>
  <si>
    <t>Humanitäre Hilfe</t>
  </si>
  <si>
    <t>0.5.9</t>
  </si>
  <si>
    <t>Civil Protection and European Emergency Response Centre (ERC)</t>
  </si>
  <si>
    <t>Protection civile et Centre de réaction d’urgence</t>
  </si>
  <si>
    <t>0.5.10</t>
  </si>
  <si>
    <t>European Voluntary Humanitarian Aid Corps EU Aid Volunteers (EUAV)</t>
  </si>
  <si>
    <t>Corps volontaire européen d’aide humanitaire (EVHAC)</t>
  </si>
  <si>
    <t>0.5.11</t>
  </si>
  <si>
    <t>Instrument for Nuclear Safety Cooperation (INSC)</t>
  </si>
  <si>
    <t>Instrument de coopération en matière de sûreté nucléaire (ICSN)</t>
  </si>
  <si>
    <t>Instrument für die Zusammenarbeit im Bereich der nuklearen Sicherheit (INSC)</t>
  </si>
  <si>
    <t>0.5.12</t>
  </si>
  <si>
    <t>Macro-financial Assistance</t>
  </si>
  <si>
    <t>Aide macrofinancière</t>
  </si>
  <si>
    <t>Makroökonomische Finanzhilfe (MFH)</t>
  </si>
  <si>
    <t>0.5.13</t>
  </si>
  <si>
    <t>Guarantee fund for External actions</t>
  </si>
  <si>
    <t>Garanties de l’UE pour des opérations de prêt</t>
  </si>
  <si>
    <t>Garantien der EU für Darlehenstransaktionen</t>
  </si>
  <si>
    <t>0.5.14</t>
  </si>
  <si>
    <t>0.5.15</t>
  </si>
  <si>
    <t>0.5.16</t>
  </si>
  <si>
    <t>0.6</t>
  </si>
  <si>
    <t>b0a996</t>
  </si>
  <si>
    <t>Verwaltung</t>
  </si>
  <si>
    <t>0.7</t>
  </si>
  <si>
    <t>a1abc4</t>
  </si>
  <si>
    <t>6</t>
  </si>
  <si>
    <t>Compensation</t>
  </si>
  <si>
    <t>Ausgleichszahlungen</t>
  </si>
  <si>
    <t>0</t>
  </si>
  <si>
    <t>GRAND TOTAL</t>
  </si>
  <si>
    <t>Insgesamt</t>
  </si>
  <si>
    <t xml:space="preserve">Commitments in EUR million </t>
  </si>
  <si>
    <t>2011 prices</t>
  </si>
  <si>
    <t>Prix de 2011</t>
  </si>
  <si>
    <t>Preise von 2011</t>
  </si>
  <si>
    <t>Employment and Social Innovation</t>
  </si>
  <si>
    <t xml:space="preserve">European Maritime Affairs and Fisheries </t>
  </si>
  <si>
    <t>Rights, Equality and Citizenship</t>
  </si>
  <si>
    <t>Health</t>
  </si>
  <si>
    <t>Santé</t>
  </si>
  <si>
    <t>Instrument for Stability and Peace</t>
  </si>
  <si>
    <t>Compensations</t>
  </si>
  <si>
    <t>Adjusted for enlargement (EU-28) - current prices</t>
  </si>
  <si>
    <t>Multiannual Financial Framework adjusted for 2019</t>
  </si>
  <si>
    <t>EU-27</t>
  </si>
  <si>
    <t>EU-28</t>
  </si>
  <si>
    <t>población</t>
  </si>
  <si>
    <t>49 713</t>
  </si>
  <si>
    <t>72 047</t>
  </si>
  <si>
    <t>62 771</t>
  </si>
  <si>
    <t>65 277</t>
  </si>
  <si>
    <t>66 528</t>
  </si>
  <si>
    <t>68 214</t>
  </si>
  <si>
    <t>70 004</t>
  </si>
  <si>
    <t>15 605</t>
  </si>
  <si>
    <t>16 321</t>
  </si>
  <si>
    <t>16 726</t>
  </si>
  <si>
    <t>17 693</t>
  </si>
  <si>
    <t>18 490</t>
  </si>
  <si>
    <t>19 700</t>
  </si>
  <si>
    <t>21 079</t>
  </si>
  <si>
    <t>34 108</t>
  </si>
  <si>
    <t>55 726</t>
  </si>
  <si>
    <t>46 045</t>
  </si>
  <si>
    <t>47 584</t>
  </si>
  <si>
    <t>48 038</t>
  </si>
  <si>
    <t>48 514</t>
  </si>
  <si>
    <t>48 925</t>
  </si>
  <si>
    <t>46 981</t>
  </si>
  <si>
    <t>59 765</t>
  </si>
  <si>
    <t>58 204</t>
  </si>
  <si>
    <t>53 448</t>
  </si>
  <si>
    <t>52 466</t>
  </si>
  <si>
    <t>51 503</t>
  </si>
  <si>
    <t>50 558</t>
  </si>
  <si>
    <t>41 254</t>
  </si>
  <si>
    <t>40 825</t>
  </si>
  <si>
    <t>39 808</t>
  </si>
  <si>
    <t>39 201</t>
  </si>
  <si>
    <t>38 446</t>
  </si>
  <si>
    <t>37 452</t>
  </si>
  <si>
    <t>36 724</t>
  </si>
  <si>
    <t>1 637</t>
  </si>
  <si>
    <t>2 269</t>
  </si>
  <si>
    <t>2 306</t>
  </si>
  <si>
    <t>2 289</t>
  </si>
  <si>
    <t>2 312</t>
  </si>
  <si>
    <t>2 391</t>
  </si>
  <si>
    <t>2 469</t>
  </si>
  <si>
    <t>7 854</t>
  </si>
  <si>
    <t>8 083</t>
  </si>
  <si>
    <t>8 281</t>
  </si>
  <si>
    <t>8 375</t>
  </si>
  <si>
    <t>8 553</t>
  </si>
  <si>
    <t>8 764</t>
  </si>
  <si>
    <t>8 794</t>
  </si>
  <si>
    <t>8 218</t>
  </si>
  <si>
    <t>8 385</t>
  </si>
  <si>
    <t>8 589</t>
  </si>
  <si>
    <t>8 807</t>
  </si>
  <si>
    <t>9 007</t>
  </si>
  <si>
    <t>9 206</t>
  </si>
  <si>
    <t>9 417</t>
  </si>
  <si>
    <t>6 649</t>
  </si>
  <si>
    <t>6 791</t>
  </si>
  <si>
    <t>6 955</t>
  </si>
  <si>
    <t>7 110</t>
  </si>
  <si>
    <t>7 278</t>
  </si>
  <si>
    <t>7 425</t>
  </si>
  <si>
    <t>7 590</t>
  </si>
  <si>
    <t>114 430</t>
  </si>
  <si>
    <t>150 549</t>
  </si>
  <si>
    <t>140 151</t>
  </si>
  <si>
    <t>138 196</t>
  </si>
  <si>
    <t>138 866</t>
  </si>
  <si>
    <t>140 078</t>
  </si>
  <si>
    <t>141 242</t>
  </si>
  <si>
    <t>127 932</t>
  </si>
  <si>
    <t>130 003</t>
  </si>
  <si>
    <t>118 374</t>
  </si>
  <si>
    <t>126 897</t>
  </si>
  <si>
    <t>134 559</t>
  </si>
  <si>
    <t>142 285</t>
  </si>
  <si>
    <t>144 091</t>
  </si>
  <si>
    <t>precios de 2011</t>
  </si>
  <si>
    <t>variación</t>
  </si>
  <si>
    <t>p. corr.</t>
  </si>
  <si>
    <t>p. 2011-p.corr.</t>
  </si>
  <si>
    <r>
      <t xml:space="preserve">MULTIANNUAL FINANCIAL FRAMEWORK 2021-2027 </t>
    </r>
    <r>
      <rPr>
        <sz val="11"/>
        <color theme="1"/>
        <rFont val="Arial"/>
        <family val="2"/>
      </rPr>
      <t xml:space="preserve">(in commitments) - </t>
    </r>
    <r>
      <rPr>
        <i/>
        <sz val="11"/>
        <color theme="1"/>
        <rFont val="Arial"/>
        <family val="2"/>
      </rPr>
      <t>Current prices</t>
    </r>
  </si>
  <si>
    <t>Horizon Europe 11,507</t>
  </si>
  <si>
    <t>In addition, allocation under NGEU 1,804</t>
  </si>
  <si>
    <t>-</t>
  </si>
  <si>
    <t>In addition, allocation under MFFR Article 5 (illustrative annual breakdown)</t>
  </si>
  <si>
    <t xml:space="preserve">In addition, indicative re-use of decommitments under the FR, Article 15(3) </t>
  </si>
  <si>
    <t xml:space="preserve">Euratom Research and Training Programme </t>
  </si>
  <si>
    <t xml:space="preserve">International Thermonuclear Experimental Reactor (ITER) </t>
  </si>
  <si>
    <t xml:space="preserve">Other </t>
  </si>
  <si>
    <t xml:space="preserve">2. European Strategic Investments </t>
  </si>
  <si>
    <t xml:space="preserve">InvestEU Fund </t>
  </si>
  <si>
    <t xml:space="preserve">In addition, allocation under NGEU </t>
  </si>
  <si>
    <t xml:space="preserve">In addition, allocation under MFFR Article 5 (illustrative annual breakdown) </t>
  </si>
  <si>
    <t xml:space="preserve">Connecting Europe Facility - Transport </t>
  </si>
  <si>
    <t xml:space="preserve">Connecting Europe Facility - Energy </t>
  </si>
  <si>
    <t xml:space="preserve">Connecting Europe Facility - Digital </t>
  </si>
  <si>
    <t xml:space="preserve">Digital Europe Programme </t>
  </si>
  <si>
    <t xml:space="preserve">Decentralised agencies </t>
  </si>
  <si>
    <t xml:space="preserve">3. Single Market </t>
  </si>
  <si>
    <t xml:space="preserve">Single Market Programme (incl. COSME) </t>
  </si>
  <si>
    <t xml:space="preserve">EU Anti-Fraud Programme </t>
  </si>
  <si>
    <t xml:space="preserve">Cooperation in the ﬁeld of taxation (FISCALIS) </t>
  </si>
  <si>
    <t xml:space="preserve">Cooperation in the ﬁeld of customs (CUSTOMS) </t>
  </si>
  <si>
    <t xml:space="preserve">4. Space </t>
  </si>
  <si>
    <t xml:space="preserve">European Space Programme </t>
  </si>
  <si>
    <t xml:space="preserve">MARGIN </t>
  </si>
  <si>
    <t xml:space="preserve">2. COHESION, RESILIENCE AND VALUES </t>
  </si>
  <si>
    <t xml:space="preserve">5. Regional Development and Cohesion </t>
  </si>
  <si>
    <t xml:space="preserve">European Regional Development Fund </t>
  </si>
  <si>
    <t xml:space="preserve">Cohesion Fund </t>
  </si>
  <si>
    <t xml:space="preserve">Of which contribution to the Connecting Europe Facility - Transport </t>
  </si>
  <si>
    <t>REACT EU</t>
  </si>
  <si>
    <t xml:space="preserve">Support to the Turkish-Cypriot Community </t>
  </si>
  <si>
    <t xml:space="preserve">6. Recovery and Resilience </t>
  </si>
  <si>
    <t xml:space="preserve">Recovery and Resilience Facility (incl. Technical Support Instrument) </t>
  </si>
  <si>
    <t xml:space="preserve">In addition, GRANT-allocation under NGEU (indicative annual instalments) </t>
  </si>
  <si>
    <t xml:space="preserve">In addition, LOAN-allocation under NGEU (inidcative annual instalments) </t>
  </si>
  <si>
    <t xml:space="preserve">Protection of the Euro Against Counterfeiting </t>
  </si>
  <si>
    <t xml:space="preserve">Financing and repayment - Next Generation EU </t>
  </si>
  <si>
    <t xml:space="preserve">Union Civil Protection Mechanism (rescEU) </t>
  </si>
  <si>
    <t xml:space="preserve">EU4Health </t>
  </si>
  <si>
    <t xml:space="preserve">7. Investing in People, Social Cohesion and Values </t>
  </si>
  <si>
    <t xml:space="preserve">European Social Fund+ </t>
  </si>
  <si>
    <t xml:space="preserve">Of which employment and social innovation </t>
  </si>
  <si>
    <t xml:space="preserve">Erasmus+ </t>
  </si>
  <si>
    <t xml:space="preserve">European Solidarity Corps </t>
  </si>
  <si>
    <t xml:space="preserve">Creative Europe </t>
  </si>
  <si>
    <t xml:space="preserve">Justice, Rights and Values </t>
  </si>
  <si>
    <t>In addition, allocation under MFFR Article 5 for Rights and Values (illustrative  annual breakdown)</t>
  </si>
  <si>
    <t>8. Agriculture and Maritime Policy</t>
  </si>
  <si>
    <t>European Agricultural Guarantee Fund (EAGF)</t>
  </si>
  <si>
    <t>In addition, allocation under NGEU</t>
  </si>
  <si>
    <t>European Maritime, Fisheries and Aquaculture Fund</t>
  </si>
  <si>
    <t>Decentralised agencies</t>
  </si>
  <si>
    <t>9. Environment and Climate Action</t>
  </si>
  <si>
    <t>Programme for Environment and Climate Action (LIFE)</t>
  </si>
  <si>
    <t>Just Transition Fund</t>
  </si>
  <si>
    <t>MARGIN</t>
  </si>
  <si>
    <t>4. MIGRATION AND BORDER MANAGEMENT</t>
  </si>
  <si>
    <t>10. Migration</t>
  </si>
  <si>
    <t>Asylum, Migration and Integration Fund</t>
  </si>
  <si>
    <t>11. Border Management</t>
  </si>
  <si>
    <t>Integrated Border Management Fund</t>
  </si>
  <si>
    <t>In addition, allocation under MFFR Article 5 for the Instrument for ﬁnancial</t>
  </si>
  <si>
    <t>support for border management and visa (illustrative annual breakdown)</t>
  </si>
  <si>
    <t>5. SECURITY AND DEFENCE</t>
  </si>
  <si>
    <t>12. Security</t>
  </si>
  <si>
    <t>Nuclear Decommissioning (Lithuania)</t>
  </si>
  <si>
    <t>Nuclear safety and decommissioning (incl. for Bulgaria and Slovakia)</t>
  </si>
  <si>
    <t>13. Defence</t>
  </si>
  <si>
    <t>European Defence Fund</t>
  </si>
  <si>
    <t>Military Mobility</t>
  </si>
  <si>
    <t>6. NEIGHBOURHOOD AND THE WORLD</t>
  </si>
  <si>
    <t>14. External Action</t>
  </si>
  <si>
    <t>Neighbourhood, Development and International Cooperation Instrument</t>
  </si>
  <si>
    <t>In addition, indicative use of reﬂows from the European Development Fund</t>
  </si>
  <si>
    <t>151.6</t>
  </si>
  <si>
    <t>Humanitarian Aid</t>
  </si>
  <si>
    <t>Overseas Countries and Territories (including Greenland)</t>
  </si>
  <si>
    <t>15. Pre-accession assistance</t>
  </si>
  <si>
    <t>Pre-Accession Assistance</t>
  </si>
  <si>
    <t>7. EUROPEAN PUBLIC ADMINISTRATION</t>
  </si>
  <si>
    <t>European Schools and Pensions</t>
  </si>
  <si>
    <t>Administrative expenditure of the institutions</t>
  </si>
  <si>
    <t>TOTAL</t>
  </si>
  <si>
    <t>Of which:</t>
  </si>
  <si>
    <t>Cohesion (ERDF, CF, ESF, REACT EU)</t>
  </si>
  <si>
    <t>Common Agricultural Policy</t>
  </si>
  <si>
    <t>8.07</t>
  </si>
  <si>
    <t>1.16</t>
  </si>
  <si>
    <t>1.28</t>
  </si>
  <si>
    <t>4.33</t>
  </si>
  <si>
    <t>1.58</t>
  </si>
  <si>
    <t>1.08</t>
  </si>
  <si>
    <t>1.09</t>
  </si>
  <si>
    <t>1.25</t>
  </si>
  <si>
    <t>1.38</t>
  </si>
  <si>
    <t>8.12</t>
  </si>
  <si>
    <t>154.7</t>
  </si>
  <si>
    <t>157.8</t>
  </si>
  <si>
    <t>160.9</t>
  </si>
  <si>
    <t>164.1</t>
  </si>
  <si>
    <t>167.4</t>
  </si>
  <si>
    <t>170.4</t>
  </si>
  <si>
    <t>2.53</t>
  </si>
  <si>
    <t>378.53</t>
  </si>
  <si>
    <t xml:space="preserve">1. SINGLE MARKET, INNOVATION  AND DIGITAL </t>
  </si>
  <si>
    <t xml:space="preserve">1. Research and Innovation </t>
  </si>
  <si>
    <t>13.44</t>
  </si>
  <si>
    <t>14.08</t>
  </si>
  <si>
    <t>75.8</t>
  </si>
  <si>
    <t>77.3</t>
  </si>
  <si>
    <t>78.8</t>
  </si>
  <si>
    <t>80.4</t>
  </si>
  <si>
    <t>83.7</t>
  </si>
  <si>
    <t>85.6</t>
  </si>
  <si>
    <t>1.02</t>
  </si>
  <si>
    <t>4.61</t>
  </si>
  <si>
    <t>1.76</t>
  </si>
  <si>
    <t>41.81</t>
  </si>
  <si>
    <t>43.25</t>
  </si>
  <si>
    <t>50.62</t>
  </si>
  <si>
    <t>4.75</t>
  </si>
  <si>
    <t>0.8</t>
  </si>
  <si>
    <t>0.9</t>
  </si>
  <si>
    <t>PAC</t>
  </si>
  <si>
    <t>Presupuesto pc</t>
  </si>
  <si>
    <t>a precios de 2015</t>
  </si>
  <si>
    <t>Presupuesto a precios de 2015 pc</t>
  </si>
  <si>
    <t>pc</t>
  </si>
  <si>
    <t>PAC a precios de 2015</t>
  </si>
  <si>
    <t>Cohesióhn</t>
  </si>
  <si>
    <t>Cohesión a precios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</si>
</sst>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
    <numFmt numFmtId="166" formatCode="0.0%"/>
    <numFmt numFmtId="167" formatCode="#,##0.0"/>
    <numFmt numFmtId="168" formatCode="#,##0.0000"/>
    <numFmt numFmtId="169" formatCode="#,##0.000"/>
    <numFmt numFmtId="170" formatCode="_-* #,##0\ _€_-;\-* #,##0\ _€_-;_-* &quot;-&quot;??\ _€_-;_-@_-"/>
  </numFmts>
  <fonts count="21" x14ac:knownFonts="1">
    <font>
      <sz val="11"/>
      <color theme="1"/>
      <name val="Calibri"/>
      <family val="2"/>
      <scheme val="minor"/>
    </font>
    <font>
      <b/>
      <sz val="11"/>
      <color theme="1"/>
      <name val="Calibri"/>
      <family val="2"/>
      <scheme val="minor"/>
    </font>
    <font>
      <b/>
      <sz val="18"/>
      <color theme="1"/>
      <name val="Calibri"/>
      <family val="2"/>
      <scheme val="minor"/>
    </font>
    <font>
      <b/>
      <sz val="13.5"/>
      <color theme="1"/>
      <name val="Calibri"/>
      <family val="2"/>
      <scheme val="minor"/>
    </font>
    <font>
      <vertAlign val="superscript"/>
      <sz val="11"/>
      <color theme="1"/>
      <name val="Calibri"/>
      <family val="2"/>
      <scheme val="minor"/>
    </font>
    <font>
      <u/>
      <sz val="11"/>
      <color theme="10"/>
      <name val="Calibri"/>
      <family val="2"/>
    </font>
    <font>
      <sz val="11"/>
      <color theme="1"/>
      <name val="Calibri"/>
      <family val="2"/>
      <scheme val="minor"/>
    </font>
    <font>
      <b/>
      <sz val="24"/>
      <color theme="1"/>
      <name val="Calibri"/>
      <family val="2"/>
      <scheme val="minor"/>
    </font>
    <font>
      <b/>
      <sz val="11"/>
      <color theme="0"/>
      <name val="Calibri"/>
      <family val="2"/>
      <scheme val="minor"/>
    </font>
    <font>
      <sz val="11"/>
      <color rgb="FFFF0000"/>
      <name val="Calibri"/>
      <family val="2"/>
      <scheme val="minor"/>
    </font>
    <font>
      <b/>
      <sz val="10"/>
      <color theme="0"/>
      <name val="Calibri"/>
      <family val="2"/>
      <scheme val="minor"/>
    </font>
    <font>
      <sz val="10"/>
      <name val="Arial"/>
      <family val="2"/>
    </font>
    <font>
      <sz val="10"/>
      <color theme="1"/>
      <name val="Calibri"/>
      <family val="2"/>
      <scheme val="minor"/>
    </font>
    <font>
      <b/>
      <sz val="10"/>
      <color theme="1"/>
      <name val="Calibri"/>
      <family val="2"/>
      <scheme val="minor"/>
    </font>
    <font>
      <i/>
      <sz val="10"/>
      <color theme="1"/>
      <name val="Calibri"/>
      <family val="2"/>
      <scheme val="minor"/>
    </font>
    <font>
      <b/>
      <sz val="10"/>
      <color indexed="81"/>
      <name val="Tahoma"/>
      <family val="2"/>
    </font>
    <font>
      <sz val="10"/>
      <color indexed="81"/>
      <name val="Tahoma"/>
      <family val="2"/>
    </font>
    <font>
      <b/>
      <u/>
      <sz val="11"/>
      <color theme="10"/>
      <name val="Calibri"/>
      <family val="2"/>
    </font>
    <font>
      <b/>
      <sz val="11"/>
      <color theme="1"/>
      <name val="Arial"/>
      <family val="2"/>
    </font>
    <font>
      <sz val="11"/>
      <color theme="1"/>
      <name val="Arial"/>
      <family val="2"/>
    </font>
    <font>
      <i/>
      <sz val="11"/>
      <color theme="1"/>
      <name val="Arial"/>
      <family val="2"/>
    </font>
  </fonts>
  <fills count="20">
    <fill>
      <patternFill patternType="none"/>
    </fill>
    <fill>
      <patternFill patternType="gray125"/>
    </fill>
    <fill>
      <patternFill patternType="solid">
        <fgColor rgb="FF0C66BB"/>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AA826"/>
        <bgColor indexed="64"/>
      </patternFill>
    </fill>
    <fill>
      <patternFill patternType="solid">
        <fgColor rgb="FF1AB470"/>
        <bgColor indexed="64"/>
      </patternFill>
    </fill>
    <fill>
      <patternFill patternType="solid">
        <fgColor rgb="FFB2B543"/>
        <bgColor indexed="64"/>
      </patternFill>
    </fill>
    <fill>
      <patternFill patternType="solid">
        <fgColor theme="5" tint="0.79998168889431442"/>
        <bgColor indexed="64"/>
      </patternFill>
    </fill>
    <fill>
      <patternFill patternType="solid">
        <fgColor rgb="FFF16158"/>
        <bgColor indexed="64"/>
      </patternFill>
    </fill>
    <fill>
      <patternFill patternType="solid">
        <fgColor rgb="FF939598"/>
        <bgColor indexed="64"/>
      </patternFill>
    </fill>
    <fill>
      <patternFill patternType="solid">
        <fgColor rgb="FFF1F2F2"/>
        <bgColor indexed="64"/>
      </patternFill>
    </fill>
  </fills>
  <borders count="43">
    <border>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rgb="FFFFFFFF"/>
      </right>
      <top/>
      <bottom/>
      <diagonal/>
    </border>
    <border>
      <left/>
      <right style="medium">
        <color rgb="FFFFFFFF"/>
      </right>
      <top/>
      <bottom style="medium">
        <color rgb="FFFAA826"/>
      </bottom>
      <diagonal/>
    </border>
    <border>
      <left/>
      <right/>
      <top/>
      <bottom style="medium">
        <color rgb="FFFAA826"/>
      </bottom>
      <diagonal/>
    </border>
    <border>
      <left style="medium">
        <color rgb="FFFFFFFF"/>
      </left>
      <right style="medium">
        <color rgb="FFFFFFFF"/>
      </right>
      <top/>
      <bottom/>
      <diagonal/>
    </border>
    <border>
      <left style="medium">
        <color rgb="FFFFFFFF"/>
      </left>
      <right/>
      <top/>
      <bottom/>
      <diagonal/>
    </border>
    <border>
      <left/>
      <right style="medium">
        <color rgb="FFFFFFFF"/>
      </right>
      <top/>
      <bottom style="thick">
        <color rgb="FF1AB470"/>
      </bottom>
      <diagonal/>
    </border>
    <border>
      <left/>
      <right/>
      <top/>
      <bottom style="thick">
        <color rgb="FF1AB470"/>
      </bottom>
      <diagonal/>
    </border>
    <border>
      <left/>
      <right/>
      <top/>
      <bottom style="medium">
        <color rgb="FFB2B543"/>
      </bottom>
      <diagonal/>
    </border>
    <border>
      <left/>
      <right/>
      <top/>
      <bottom style="medium">
        <color rgb="FF724199"/>
      </bottom>
      <diagonal/>
    </border>
    <border>
      <left/>
      <right/>
      <top/>
      <bottom style="medium">
        <color rgb="FF047EBC"/>
      </bottom>
      <diagonal/>
    </border>
    <border>
      <left/>
      <right/>
      <top/>
      <bottom style="medium">
        <color rgb="FFF16158"/>
      </bottom>
      <diagonal/>
    </border>
  </borders>
  <cellStyleXfs count="5">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xf numFmtId="0" fontId="11" fillId="0" borderId="0"/>
    <xf numFmtId="164" fontId="6" fillId="0" borderId="0" applyFont="0" applyFill="0" applyBorder="0" applyAlignment="0" applyProtection="0"/>
  </cellStyleXfs>
  <cellXfs count="298">
    <xf numFmtId="0" fontId="0" fillId="0" borderId="0" xfId="0"/>
    <xf numFmtId="0" fontId="2" fillId="0" borderId="0" xfId="0" applyFont="1"/>
    <xf numFmtId="0" fontId="3" fillId="0" borderId="0" xfId="0" applyFont="1"/>
    <xf numFmtId="0" fontId="1" fillId="0" borderId="0" xfId="0" applyFont="1" applyAlignment="1">
      <alignment horizontal="center" vertical="center" wrapText="1"/>
    </xf>
    <xf numFmtId="0" fontId="0" fillId="0" borderId="0" xfId="0" applyAlignment="1">
      <alignment wrapText="1"/>
    </xf>
    <xf numFmtId="10" fontId="0" fillId="0" borderId="0" xfId="0" applyNumberFormat="1"/>
    <xf numFmtId="10" fontId="0" fillId="0" borderId="0" xfId="0" applyNumberFormat="1" applyAlignment="1">
      <alignment wrapText="1"/>
    </xf>
    <xf numFmtId="0" fontId="5" fillId="0" borderId="0" xfId="1" applyAlignment="1" applyProtection="1">
      <alignment wrapText="1"/>
    </xf>
    <xf numFmtId="3" fontId="0" fillId="0" borderId="0" xfId="0" applyNumberFormat="1"/>
    <xf numFmtId="3" fontId="0" fillId="0" borderId="0" xfId="0" applyNumberFormat="1" applyAlignment="1">
      <alignment wrapText="1"/>
    </xf>
    <xf numFmtId="0" fontId="4" fillId="0" borderId="0" xfId="0" applyFont="1"/>
    <xf numFmtId="9" fontId="0" fillId="0" borderId="0" xfId="2" applyFont="1"/>
    <xf numFmtId="165" fontId="0" fillId="0" borderId="0" xfId="2" applyNumberFormat="1" applyFont="1"/>
    <xf numFmtId="3" fontId="1" fillId="0" borderId="0" xfId="0" applyNumberFormat="1" applyFont="1" applyAlignment="1">
      <alignment horizontal="right" vertical="center" wrapText="1"/>
    </xf>
    <xf numFmtId="3" fontId="1" fillId="0" borderId="0" xfId="0" applyNumberFormat="1" applyFont="1" applyAlignment="1">
      <alignment horizontal="center" vertical="center" wrapText="1"/>
    </xf>
    <xf numFmtId="9" fontId="1" fillId="0" borderId="0" xfId="0" applyNumberFormat="1" applyFont="1" applyAlignment="1">
      <alignment horizontal="right" vertical="center" wrapText="1"/>
    </xf>
    <xf numFmtId="10" fontId="1" fillId="0" borderId="0" xfId="0" applyNumberFormat="1" applyFont="1" applyAlignment="1">
      <alignment horizontal="right" vertical="center" wrapText="1"/>
    </xf>
    <xf numFmtId="3" fontId="0" fillId="0" borderId="0" xfId="0" applyNumberFormat="1" applyAlignment="1">
      <alignment horizontal="right" wrapText="1"/>
    </xf>
    <xf numFmtId="9" fontId="0" fillId="0" borderId="0" xfId="0" applyNumberFormat="1" applyAlignment="1">
      <alignment horizontal="right" wrapText="1"/>
    </xf>
    <xf numFmtId="0" fontId="0" fillId="0" borderId="0" xfId="0" applyAlignment="1">
      <alignment horizontal="right" wrapText="1"/>
    </xf>
    <xf numFmtId="0" fontId="0" fillId="0" borderId="0" xfId="0" applyAlignment="1">
      <alignment horizontal="right"/>
    </xf>
    <xf numFmtId="0" fontId="1" fillId="0" borderId="0" xfId="0" applyFont="1" applyAlignment="1">
      <alignment horizontal="center" vertical="center" wrapText="1"/>
    </xf>
    <xf numFmtId="0" fontId="5" fillId="0" borderId="0" xfId="1" applyAlignment="1" applyProtection="1"/>
    <xf numFmtId="0" fontId="7" fillId="0" borderId="0" xfId="0" applyFont="1"/>
    <xf numFmtId="0" fontId="1" fillId="0" borderId="0" xfId="0" applyFont="1" applyAlignment="1">
      <alignment horizontal="center" vertical="center" wrapText="1"/>
    </xf>
    <xf numFmtId="0" fontId="0" fillId="0" borderId="0" xfId="0"/>
    <xf numFmtId="1" fontId="0" fillId="0" borderId="0" xfId="0" applyNumberFormat="1"/>
    <xf numFmtId="0" fontId="8" fillId="2" borderId="0" xfId="0" applyFont="1" applyFill="1" applyAlignment="1">
      <alignment horizontal="center" vertical="center" wrapText="1"/>
    </xf>
    <xf numFmtId="3" fontId="0" fillId="3" borderId="0" xfId="0" applyNumberFormat="1" applyFill="1" applyAlignment="1">
      <alignment wrapText="1"/>
    </xf>
    <xf numFmtId="0" fontId="1" fillId="0" borderId="0" xfId="0" applyFont="1"/>
    <xf numFmtId="3" fontId="1" fillId="0" borderId="0" xfId="0" applyNumberFormat="1" applyFont="1"/>
    <xf numFmtId="9" fontId="1" fillId="0" borderId="0" xfId="2" applyFont="1"/>
    <xf numFmtId="0" fontId="1" fillId="0" borderId="0" xfId="0" applyFont="1" applyAlignment="1">
      <alignment wrapText="1"/>
    </xf>
    <xf numFmtId="3" fontId="1" fillId="0" borderId="0" xfId="0" applyNumberFormat="1" applyFont="1" applyAlignment="1">
      <alignment wrapText="1"/>
    </xf>
    <xf numFmtId="166" fontId="1" fillId="0" borderId="0" xfId="2" applyNumberFormat="1" applyFont="1"/>
    <xf numFmtId="0" fontId="0" fillId="0" borderId="0" xfId="0"/>
    <xf numFmtId="0" fontId="0" fillId="3" borderId="0" xfId="0" applyFill="1" applyAlignment="1">
      <alignment wrapText="1"/>
    </xf>
    <xf numFmtId="0" fontId="0" fillId="3" borderId="0" xfId="0" applyFill="1"/>
    <xf numFmtId="3" fontId="0" fillId="3" borderId="0" xfId="0" applyNumberFormat="1" applyFill="1"/>
    <xf numFmtId="0" fontId="1" fillId="0" borderId="0" xfId="0" applyFont="1" applyAlignment="1">
      <alignment horizontal="center" vertical="center" wrapText="1"/>
    </xf>
    <xf numFmtId="0" fontId="0" fillId="0" borderId="0" xfId="0"/>
    <xf numFmtId="0" fontId="0" fillId="4" borderId="0" xfId="0" applyFill="1"/>
    <xf numFmtId="0" fontId="0" fillId="0" borderId="0" xfId="0" applyFill="1"/>
    <xf numFmtId="0" fontId="9" fillId="4" borderId="0" xfId="0" applyFont="1" applyFill="1"/>
    <xf numFmtId="167" fontId="0" fillId="0" borderId="0" xfId="0" applyNumberFormat="1"/>
    <xf numFmtId="167" fontId="0" fillId="0" borderId="0" xfId="0" applyNumberFormat="1" applyFill="1"/>
    <xf numFmtId="167" fontId="0" fillId="4" borderId="0" xfId="0" applyNumberFormat="1" applyFill="1"/>
    <xf numFmtId="167" fontId="0" fillId="5" borderId="0" xfId="0" applyNumberFormat="1" applyFill="1"/>
    <xf numFmtId="10" fontId="0" fillId="4" borderId="0" xfId="0" applyNumberFormat="1" applyFill="1"/>
    <xf numFmtId="0" fontId="0" fillId="0" borderId="0" xfId="0" applyAlignment="1">
      <alignment vertical="center" wrapText="1"/>
    </xf>
    <xf numFmtId="10" fontId="0" fillId="0" borderId="0" xfId="0" applyNumberForma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horizontal="left" vertical="center" wrapText="1"/>
    </xf>
    <xf numFmtId="49" fontId="10" fillId="7" borderId="1" xfId="0" applyNumberFormat="1" applyFont="1" applyFill="1" applyBorder="1" applyAlignment="1">
      <alignment horizontal="left" vertical="top"/>
    </xf>
    <xf numFmtId="168" fontId="10" fillId="7" borderId="1" xfId="3" applyNumberFormat="1" applyFont="1" applyFill="1" applyBorder="1" applyAlignment="1">
      <alignment horizontal="right" vertical="top" wrapText="1"/>
    </xf>
    <xf numFmtId="168" fontId="10" fillId="7" borderId="2" xfId="3" applyNumberFormat="1" applyFont="1" applyFill="1" applyBorder="1" applyAlignment="1">
      <alignment horizontal="right" vertical="top" wrapText="1"/>
    </xf>
    <xf numFmtId="168" fontId="10" fillId="7" borderId="3" xfId="3" applyNumberFormat="1" applyFont="1" applyFill="1" applyBorder="1" applyAlignment="1">
      <alignment horizontal="right" vertical="top" wrapText="1"/>
    </xf>
    <xf numFmtId="49" fontId="10" fillId="7" borderId="3" xfId="3" applyNumberFormat="1" applyFont="1" applyFill="1" applyBorder="1" applyAlignment="1">
      <alignment horizontal="right" vertical="top" wrapText="1"/>
    </xf>
    <xf numFmtId="0" fontId="10" fillId="9" borderId="4" xfId="0" applyFont="1" applyFill="1" applyBorder="1" applyAlignment="1">
      <alignment horizontal="left" vertical="top"/>
    </xf>
    <xf numFmtId="0" fontId="10" fillId="9" borderId="0" xfId="0" applyFont="1" applyFill="1" applyBorder="1" applyAlignment="1">
      <alignment horizontal="left" vertical="top"/>
    </xf>
    <xf numFmtId="49" fontId="12" fillId="7" borderId="5" xfId="0" applyNumberFormat="1" applyFont="1" applyFill="1" applyBorder="1" applyAlignment="1">
      <alignment horizontal="left" vertical="top"/>
    </xf>
    <xf numFmtId="168" fontId="12" fillId="7" borderId="6" xfId="0" applyNumberFormat="1" applyFont="1" applyFill="1" applyBorder="1" applyAlignment="1">
      <alignment horizontal="right" vertical="top"/>
    </xf>
    <xf numFmtId="168" fontId="10" fillId="7" borderId="6" xfId="0" applyNumberFormat="1" applyFont="1" applyFill="1" applyBorder="1" applyAlignment="1">
      <alignment horizontal="right" vertical="top"/>
    </xf>
    <xf numFmtId="49" fontId="10" fillId="7" borderId="6" xfId="0" applyNumberFormat="1" applyFont="1" applyFill="1" applyBorder="1" applyAlignment="1">
      <alignment horizontal="right" vertical="top"/>
    </xf>
    <xf numFmtId="0" fontId="12" fillId="0" borderId="6" xfId="0" applyFont="1" applyFill="1" applyBorder="1" applyAlignment="1">
      <alignment horizontal="left" vertical="top"/>
    </xf>
    <xf numFmtId="0" fontId="12" fillId="0" borderId="7" xfId="0" applyFont="1" applyBorder="1" applyAlignment="1">
      <alignment horizontal="left" vertical="top"/>
    </xf>
    <xf numFmtId="49" fontId="12" fillId="7" borderId="8" xfId="0" applyNumberFormat="1" applyFont="1" applyFill="1" applyBorder="1" applyAlignment="1">
      <alignment horizontal="left" vertical="top"/>
    </xf>
    <xf numFmtId="168" fontId="12" fillId="7" borderId="9" xfId="3" applyNumberFormat="1" applyFont="1" applyFill="1" applyBorder="1" applyAlignment="1">
      <alignment horizontal="right" vertical="top"/>
    </xf>
    <xf numFmtId="168" fontId="12" fillId="7" borderId="9" xfId="0" applyNumberFormat="1" applyFont="1" applyFill="1" applyBorder="1" applyAlignment="1">
      <alignment horizontal="right" vertical="top"/>
    </xf>
    <xf numFmtId="168" fontId="10" fillId="7" borderId="9" xfId="3" applyNumberFormat="1" applyFont="1" applyFill="1" applyBorder="1" applyAlignment="1">
      <alignment horizontal="right" vertical="top"/>
    </xf>
    <xf numFmtId="49" fontId="10" fillId="7" borderId="9" xfId="3" applyNumberFormat="1" applyFont="1" applyFill="1" applyBorder="1" applyAlignment="1">
      <alignment horizontal="right" vertical="top"/>
    </xf>
    <xf numFmtId="0" fontId="12" fillId="0" borderId="9" xfId="3" applyFont="1" applyFill="1" applyBorder="1" applyAlignment="1">
      <alignment horizontal="left" vertical="top"/>
    </xf>
    <xf numFmtId="0" fontId="12" fillId="0" borderId="10" xfId="0" applyFont="1" applyBorder="1" applyAlignment="1">
      <alignment horizontal="left" vertical="top"/>
    </xf>
    <xf numFmtId="49" fontId="12" fillId="7" borderId="0" xfId="0" applyNumberFormat="1" applyFont="1" applyFill="1" applyBorder="1" applyAlignment="1">
      <alignment horizontal="left" vertical="top"/>
    </xf>
    <xf numFmtId="168" fontId="12" fillId="7" borderId="0" xfId="0" applyNumberFormat="1" applyFont="1" applyFill="1" applyBorder="1" applyAlignment="1">
      <alignment horizontal="right" vertical="top"/>
    </xf>
    <xf numFmtId="49" fontId="10" fillId="7" borderId="3" xfId="3" applyNumberFormat="1" applyFont="1" applyFill="1" applyBorder="1" applyAlignment="1">
      <alignment horizontal="right" vertical="top"/>
    </xf>
    <xf numFmtId="0" fontId="12" fillId="0" borderId="3" xfId="3" applyFont="1" applyFill="1" applyBorder="1" applyAlignment="1">
      <alignment horizontal="left" vertical="top"/>
    </xf>
    <xf numFmtId="0" fontId="12" fillId="0" borderId="0" xfId="0" applyFont="1" applyBorder="1" applyAlignment="1">
      <alignment horizontal="left" vertical="top"/>
    </xf>
    <xf numFmtId="49" fontId="13" fillId="6" borderId="11" xfId="0" applyNumberFormat="1" applyFont="1" applyFill="1" applyBorder="1" applyAlignment="1">
      <alignment horizontal="left" vertical="top"/>
    </xf>
    <xf numFmtId="169" fontId="13" fillId="6" borderId="11" xfId="3" applyNumberFormat="1" applyFont="1" applyFill="1" applyBorder="1" applyAlignment="1">
      <alignment horizontal="right" vertical="top"/>
    </xf>
    <xf numFmtId="169" fontId="13" fillId="6" borderId="12" xfId="3" applyNumberFormat="1" applyFont="1" applyFill="1" applyBorder="1" applyAlignment="1">
      <alignment horizontal="right" vertical="top"/>
    </xf>
    <xf numFmtId="169" fontId="13" fillId="6" borderId="13" xfId="3" applyNumberFormat="1" applyFont="1" applyFill="1" applyBorder="1" applyAlignment="1">
      <alignment horizontal="right" vertical="top"/>
    </xf>
    <xf numFmtId="169" fontId="13" fillId="6" borderId="14" xfId="3" applyNumberFormat="1" applyFont="1" applyFill="1" applyBorder="1" applyAlignment="1">
      <alignment horizontal="right" vertical="top"/>
    </xf>
    <xf numFmtId="169" fontId="12" fillId="0" borderId="15" xfId="3" applyNumberFormat="1" applyFont="1" applyFill="1" applyBorder="1" applyAlignment="1">
      <alignment horizontal="right" vertical="top"/>
    </xf>
    <xf numFmtId="49" fontId="13" fillId="6" borderId="11" xfId="3" applyNumberFormat="1" applyFont="1" applyFill="1" applyBorder="1" applyAlignment="1">
      <alignment horizontal="right" vertical="top"/>
    </xf>
    <xf numFmtId="0" fontId="13" fillId="6" borderId="12" xfId="3" applyFont="1" applyFill="1" applyBorder="1" applyAlignment="1">
      <alignment horizontal="left" vertical="top"/>
    </xf>
    <xf numFmtId="0" fontId="13" fillId="6" borderId="16" xfId="0" applyFont="1" applyFill="1" applyBorder="1" applyAlignment="1">
      <alignment horizontal="left" vertical="top"/>
    </xf>
    <xf numFmtId="49" fontId="12" fillId="10" borderId="15" xfId="0" applyNumberFormat="1" applyFont="1" applyFill="1" applyBorder="1" applyAlignment="1">
      <alignment horizontal="left" vertical="top"/>
    </xf>
    <xf numFmtId="169" fontId="12" fillId="0" borderId="17" xfId="3" applyNumberFormat="1" applyFont="1" applyFill="1" applyBorder="1" applyAlignment="1">
      <alignment horizontal="right" vertical="top"/>
    </xf>
    <xf numFmtId="169" fontId="12" fillId="0" borderId="6" xfId="3" applyNumberFormat="1" applyFont="1" applyFill="1" applyBorder="1" applyAlignment="1">
      <alignment horizontal="right" vertical="top"/>
    </xf>
    <xf numFmtId="169" fontId="12" fillId="0" borderId="18" xfId="3" applyNumberFormat="1" applyFont="1" applyFill="1" applyBorder="1" applyAlignment="1">
      <alignment horizontal="right" vertical="top"/>
    </xf>
    <xf numFmtId="49" fontId="12" fillId="0" borderId="15" xfId="3" applyNumberFormat="1" applyFont="1" applyFill="1" applyBorder="1" applyAlignment="1">
      <alignment horizontal="right" vertical="top"/>
    </xf>
    <xf numFmtId="0" fontId="12" fillId="0" borderId="17" xfId="3" applyFont="1" applyFill="1" applyBorder="1" applyAlignment="1">
      <alignment horizontal="left" vertical="top"/>
    </xf>
    <xf numFmtId="49" fontId="12" fillId="10" borderId="19" xfId="0" applyNumberFormat="1" applyFont="1" applyFill="1" applyBorder="1" applyAlignment="1">
      <alignment horizontal="left" vertical="top"/>
    </xf>
    <xf numFmtId="169" fontId="12" fillId="0" borderId="19" xfId="3" applyNumberFormat="1" applyFont="1" applyFill="1" applyBorder="1" applyAlignment="1">
      <alignment horizontal="right" vertical="top"/>
    </xf>
    <xf numFmtId="169" fontId="14" fillId="0" borderId="20" xfId="3" applyNumberFormat="1" applyFont="1" applyFill="1" applyBorder="1" applyAlignment="1">
      <alignment horizontal="right" vertical="top"/>
    </xf>
    <xf numFmtId="169" fontId="14" fillId="0" borderId="21" xfId="3" applyNumberFormat="1" applyFont="1" applyFill="1" applyBorder="1" applyAlignment="1">
      <alignment horizontal="right" vertical="top"/>
    </xf>
    <xf numFmtId="169" fontId="14" fillId="0" borderId="22" xfId="3" applyNumberFormat="1" applyFont="1" applyFill="1" applyBorder="1" applyAlignment="1">
      <alignment horizontal="right" vertical="top"/>
    </xf>
    <xf numFmtId="49" fontId="14" fillId="0" borderId="19" xfId="3" applyNumberFormat="1" applyFont="1" applyFill="1" applyBorder="1" applyAlignment="1">
      <alignment horizontal="right" vertical="top"/>
    </xf>
    <xf numFmtId="0" fontId="14" fillId="0" borderId="20" xfId="3" applyFont="1" applyFill="1" applyBorder="1" applyAlignment="1">
      <alignment horizontal="left" vertical="top"/>
    </xf>
    <xf numFmtId="169" fontId="12" fillId="0" borderId="20" xfId="3" applyNumberFormat="1" applyFont="1" applyFill="1" applyBorder="1" applyAlignment="1">
      <alignment horizontal="right" vertical="top"/>
    </xf>
    <xf numFmtId="169" fontId="12" fillId="0" borderId="21" xfId="3" applyNumberFormat="1" applyFont="1" applyFill="1" applyBorder="1" applyAlignment="1">
      <alignment horizontal="right" vertical="top"/>
    </xf>
    <xf numFmtId="169" fontId="12" fillId="0" borderId="22" xfId="3" applyNumberFormat="1" applyFont="1" applyFill="1" applyBorder="1" applyAlignment="1">
      <alignment horizontal="right" vertical="top"/>
    </xf>
    <xf numFmtId="49" fontId="12" fillId="0" borderId="19" xfId="3" applyNumberFormat="1" applyFont="1" applyFill="1" applyBorder="1" applyAlignment="1">
      <alignment horizontal="right" vertical="top"/>
    </xf>
    <xf numFmtId="0" fontId="12" fillId="0" borderId="20" xfId="3" quotePrefix="1" applyFont="1" applyFill="1" applyBorder="1" applyAlignment="1">
      <alignment horizontal="left" vertical="top"/>
    </xf>
    <xf numFmtId="0" fontId="12" fillId="0" borderId="20" xfId="3" applyFont="1" applyFill="1" applyBorder="1" applyAlignment="1">
      <alignment horizontal="left" vertical="top"/>
    </xf>
    <xf numFmtId="169" fontId="14" fillId="0" borderId="19" xfId="3" applyNumberFormat="1" applyFont="1" applyFill="1" applyBorder="1" applyAlignment="1">
      <alignment horizontal="right" vertical="top"/>
    </xf>
    <xf numFmtId="0" fontId="12" fillId="0" borderId="20" xfId="3" applyFont="1" applyFill="1" applyBorder="1" applyAlignment="1">
      <alignment horizontal="left" vertical="top" wrapText="1"/>
    </xf>
    <xf numFmtId="49" fontId="12" fillId="10" borderId="23" xfId="0" applyNumberFormat="1" applyFont="1" applyFill="1" applyBorder="1" applyAlignment="1">
      <alignment horizontal="left" vertical="top"/>
    </xf>
    <xf numFmtId="169" fontId="12" fillId="0" borderId="23" xfId="3" applyNumberFormat="1" applyFont="1" applyFill="1" applyBorder="1" applyAlignment="1">
      <alignment horizontal="right" vertical="top"/>
    </xf>
    <xf numFmtId="169" fontId="12" fillId="0" borderId="24" xfId="3" applyNumberFormat="1" applyFont="1" applyFill="1" applyBorder="1" applyAlignment="1">
      <alignment horizontal="right" vertical="top"/>
    </xf>
    <xf numFmtId="169" fontId="12" fillId="0" borderId="4" xfId="3" applyNumberFormat="1" applyFont="1" applyFill="1" applyBorder="1" applyAlignment="1">
      <alignment horizontal="right" vertical="top"/>
    </xf>
    <xf numFmtId="169" fontId="12" fillId="0" borderId="25" xfId="3" applyNumberFormat="1" applyFont="1" applyFill="1" applyBorder="1" applyAlignment="1">
      <alignment horizontal="right" vertical="top"/>
    </xf>
    <xf numFmtId="49" fontId="12" fillId="0" borderId="23" xfId="3" applyNumberFormat="1" applyFont="1" applyFill="1" applyBorder="1" applyAlignment="1">
      <alignment horizontal="right" vertical="top"/>
    </xf>
    <xf numFmtId="0" fontId="12" fillId="0" borderId="24" xfId="3" applyFont="1" applyFill="1" applyBorder="1" applyAlignment="1">
      <alignment horizontal="left" vertical="top"/>
    </xf>
    <xf numFmtId="169" fontId="12" fillId="0" borderId="20" xfId="0" applyNumberFormat="1" applyFont="1" applyBorder="1" applyAlignment="1">
      <alignment horizontal="right" vertical="top"/>
    </xf>
    <xf numFmtId="169" fontId="12" fillId="0" borderId="21" xfId="0" applyNumberFormat="1" applyFont="1" applyBorder="1" applyAlignment="1">
      <alignment horizontal="right" vertical="top"/>
    </xf>
    <xf numFmtId="169" fontId="12" fillId="0" borderId="22" xfId="0" applyNumberFormat="1" applyFont="1" applyBorder="1" applyAlignment="1">
      <alignment horizontal="right" vertical="top"/>
    </xf>
    <xf numFmtId="0" fontId="13" fillId="6" borderId="12" xfId="0" applyFont="1" applyFill="1" applyBorder="1" applyAlignment="1">
      <alignment horizontal="left" vertical="top"/>
    </xf>
    <xf numFmtId="0" fontId="12" fillId="0" borderId="17" xfId="3" applyFont="1" applyFill="1" applyBorder="1" applyAlignment="1">
      <alignment horizontal="left" vertical="top" wrapText="1"/>
    </xf>
    <xf numFmtId="49" fontId="12" fillId="0" borderId="19" xfId="0" applyNumberFormat="1" applyFont="1" applyFill="1" applyBorder="1" applyAlignment="1">
      <alignment horizontal="left" vertical="top"/>
    </xf>
    <xf numFmtId="169" fontId="12" fillId="0" borderId="11" xfId="3" applyNumberFormat="1" applyFont="1" applyFill="1" applyBorder="1" applyAlignment="1">
      <alignment horizontal="right" vertical="top"/>
    </xf>
    <xf numFmtId="0" fontId="12" fillId="0" borderId="0" xfId="0" applyFont="1" applyFill="1" applyBorder="1" applyAlignment="1">
      <alignment horizontal="left" vertical="top"/>
    </xf>
    <xf numFmtId="169" fontId="12" fillId="0" borderId="26" xfId="3" applyNumberFormat="1" applyFont="1" applyFill="1" applyBorder="1" applyAlignment="1">
      <alignment horizontal="right" vertical="top"/>
    </xf>
    <xf numFmtId="169" fontId="12" fillId="0" borderId="27" xfId="3" applyNumberFormat="1" applyFont="1" applyFill="1" applyBorder="1" applyAlignment="1">
      <alignment horizontal="right" vertical="top"/>
    </xf>
    <xf numFmtId="169" fontId="12" fillId="0" borderId="28" xfId="3" applyNumberFormat="1" applyFont="1" applyFill="1" applyBorder="1" applyAlignment="1">
      <alignment horizontal="right" vertical="top"/>
    </xf>
    <xf numFmtId="169" fontId="12" fillId="0" borderId="29" xfId="3" applyNumberFormat="1" applyFont="1" applyFill="1" applyBorder="1" applyAlignment="1">
      <alignment horizontal="right" vertical="top"/>
    </xf>
    <xf numFmtId="169" fontId="12" fillId="0" borderId="30" xfId="3" applyNumberFormat="1" applyFont="1" applyFill="1" applyBorder="1" applyAlignment="1">
      <alignment horizontal="right" vertical="top"/>
    </xf>
    <xf numFmtId="169" fontId="12" fillId="0" borderId="31" xfId="3" applyNumberFormat="1" applyFont="1" applyFill="1" applyBorder="1" applyAlignment="1">
      <alignment horizontal="right" vertical="top"/>
    </xf>
    <xf numFmtId="169" fontId="13" fillId="6" borderId="11" xfId="0" applyNumberFormat="1" applyFont="1" applyFill="1" applyBorder="1" applyAlignment="1">
      <alignment horizontal="right" vertical="top"/>
    </xf>
    <xf numFmtId="169" fontId="13" fillId="6" borderId="12" xfId="0" applyNumberFormat="1" applyFont="1" applyFill="1" applyBorder="1" applyAlignment="1">
      <alignment horizontal="right" vertical="top"/>
    </xf>
    <xf numFmtId="169" fontId="13" fillId="6" borderId="13" xfId="0" applyNumberFormat="1" applyFont="1" applyFill="1" applyBorder="1" applyAlignment="1">
      <alignment horizontal="right" vertical="top"/>
    </xf>
    <xf numFmtId="169" fontId="13" fillId="6" borderId="14" xfId="0" applyNumberFormat="1" applyFont="1" applyFill="1" applyBorder="1" applyAlignment="1">
      <alignment horizontal="right" vertical="top"/>
    </xf>
    <xf numFmtId="49" fontId="13" fillId="6" borderId="11" xfId="0" applyNumberFormat="1" applyFont="1" applyFill="1" applyBorder="1" applyAlignment="1">
      <alignment horizontal="right" vertical="top"/>
    </xf>
    <xf numFmtId="49" fontId="13" fillId="11" borderId="11" xfId="0" applyNumberFormat="1" applyFont="1" applyFill="1" applyBorder="1" applyAlignment="1">
      <alignment horizontal="left" vertical="top"/>
    </xf>
    <xf numFmtId="169" fontId="13" fillId="11" borderId="12" xfId="0" applyNumberFormat="1" applyFont="1" applyFill="1" applyBorder="1" applyAlignment="1">
      <alignment horizontal="right" vertical="top"/>
    </xf>
    <xf numFmtId="49" fontId="13" fillId="11" borderId="11" xfId="0" applyNumberFormat="1" applyFont="1" applyFill="1" applyBorder="1" applyAlignment="1">
      <alignment horizontal="right" vertical="top"/>
    </xf>
    <xf numFmtId="0" fontId="13" fillId="11" borderId="12" xfId="0" applyFont="1" applyFill="1" applyBorder="1" applyAlignment="1">
      <alignment horizontal="left" vertical="top"/>
    </xf>
    <xf numFmtId="0" fontId="13" fillId="11" borderId="16" xfId="0" applyFont="1" applyFill="1" applyBorder="1" applyAlignment="1">
      <alignment horizontal="left" vertical="top"/>
    </xf>
    <xf numFmtId="49" fontId="12" fillId="10" borderId="0" xfId="0" applyNumberFormat="1" applyFont="1" applyFill="1" applyBorder="1" applyAlignment="1">
      <alignment horizontal="left" vertical="top"/>
    </xf>
    <xf numFmtId="168" fontId="12" fillId="0" borderId="0" xfId="0" applyNumberFormat="1" applyFont="1" applyBorder="1" applyAlignment="1">
      <alignment horizontal="right" vertical="top"/>
    </xf>
    <xf numFmtId="49" fontId="12" fillId="0" borderId="0" xfId="0" applyNumberFormat="1" applyFont="1" applyBorder="1" applyAlignment="1">
      <alignment horizontal="right" vertical="top"/>
    </xf>
    <xf numFmtId="168" fontId="13" fillId="6" borderId="11" xfId="3" applyNumberFormat="1" applyFont="1" applyFill="1" applyBorder="1" applyAlignment="1">
      <alignment horizontal="right" vertical="top"/>
    </xf>
    <xf numFmtId="168" fontId="13" fillId="6" borderId="12" xfId="3" applyNumberFormat="1" applyFont="1" applyFill="1" applyBorder="1" applyAlignment="1">
      <alignment horizontal="right" vertical="top"/>
    </xf>
    <xf numFmtId="168" fontId="13" fillId="6" borderId="13" xfId="3" applyNumberFormat="1" applyFont="1" applyFill="1" applyBorder="1" applyAlignment="1">
      <alignment horizontal="right" vertical="top"/>
    </xf>
    <xf numFmtId="168" fontId="13" fillId="6" borderId="14" xfId="3" applyNumberFormat="1" applyFont="1" applyFill="1" applyBorder="1" applyAlignment="1">
      <alignment horizontal="right" vertical="top"/>
    </xf>
    <xf numFmtId="168" fontId="12" fillId="0" borderId="15" xfId="3" applyNumberFormat="1" applyFont="1" applyFill="1" applyBorder="1" applyAlignment="1">
      <alignment horizontal="right" vertical="top"/>
    </xf>
    <xf numFmtId="168" fontId="12" fillId="0" borderId="17" xfId="3" applyNumberFormat="1" applyFont="1" applyFill="1" applyBorder="1" applyAlignment="1">
      <alignment horizontal="right" vertical="top"/>
    </xf>
    <xf numFmtId="168" fontId="12" fillId="0" borderId="6" xfId="3" applyNumberFormat="1" applyFont="1" applyFill="1" applyBorder="1" applyAlignment="1">
      <alignment horizontal="right" vertical="top"/>
    </xf>
    <xf numFmtId="168" fontId="12" fillId="0" borderId="18" xfId="3" applyNumberFormat="1" applyFont="1" applyFill="1" applyBorder="1" applyAlignment="1">
      <alignment horizontal="right" vertical="top"/>
    </xf>
    <xf numFmtId="168" fontId="12" fillId="0" borderId="19" xfId="3" applyNumberFormat="1" applyFont="1" applyFill="1" applyBorder="1" applyAlignment="1">
      <alignment horizontal="right" vertical="top"/>
    </xf>
    <xf numFmtId="168" fontId="14" fillId="0" borderId="20" xfId="3" applyNumberFormat="1" applyFont="1" applyFill="1" applyBorder="1" applyAlignment="1">
      <alignment horizontal="right" vertical="top"/>
    </xf>
    <xf numFmtId="168" fontId="14" fillId="0" borderId="21" xfId="3" applyNumberFormat="1" applyFont="1" applyFill="1" applyBorder="1" applyAlignment="1">
      <alignment horizontal="right" vertical="top"/>
    </xf>
    <xf numFmtId="168" fontId="14" fillId="0" borderId="22" xfId="3" applyNumberFormat="1" applyFont="1" applyFill="1" applyBorder="1" applyAlignment="1">
      <alignment horizontal="right" vertical="top"/>
    </xf>
    <xf numFmtId="168" fontId="12" fillId="0" borderId="20" xfId="3" applyNumberFormat="1" applyFont="1" applyFill="1" applyBorder="1" applyAlignment="1">
      <alignment horizontal="right" vertical="top"/>
    </xf>
    <xf numFmtId="168" fontId="12" fillId="0" borderId="21" xfId="3" applyNumberFormat="1" applyFont="1" applyFill="1" applyBorder="1" applyAlignment="1">
      <alignment horizontal="right" vertical="top"/>
    </xf>
    <xf numFmtId="168" fontId="12" fillId="0" borderId="22" xfId="3" applyNumberFormat="1" applyFont="1" applyFill="1" applyBorder="1" applyAlignment="1">
      <alignment horizontal="right" vertical="top"/>
    </xf>
    <xf numFmtId="168" fontId="14" fillId="0" borderId="19" xfId="3" applyNumberFormat="1" applyFont="1" applyFill="1" applyBorder="1" applyAlignment="1">
      <alignment horizontal="right" vertical="top"/>
    </xf>
    <xf numFmtId="168" fontId="12" fillId="0" borderId="23" xfId="3" applyNumberFormat="1" applyFont="1" applyFill="1" applyBorder="1" applyAlignment="1">
      <alignment horizontal="right" vertical="top"/>
    </xf>
    <xf numFmtId="168" fontId="12" fillId="0" borderId="24" xfId="3" applyNumberFormat="1" applyFont="1" applyFill="1" applyBorder="1" applyAlignment="1">
      <alignment horizontal="right" vertical="top"/>
    </xf>
    <xf numFmtId="168" fontId="12" fillId="0" borderId="4" xfId="3" applyNumberFormat="1" applyFont="1" applyFill="1" applyBorder="1" applyAlignment="1">
      <alignment horizontal="right" vertical="top"/>
    </xf>
    <xf numFmtId="168" fontId="12" fillId="0" borderId="25" xfId="3" applyNumberFormat="1" applyFont="1" applyFill="1" applyBorder="1" applyAlignment="1">
      <alignment horizontal="right" vertical="top"/>
    </xf>
    <xf numFmtId="168" fontId="12" fillId="0" borderId="20" xfId="0" applyNumberFormat="1" applyFont="1" applyBorder="1" applyAlignment="1">
      <alignment horizontal="right" vertical="top"/>
    </xf>
    <xf numFmtId="168" fontId="12" fillId="0" borderId="21" xfId="0" applyNumberFormat="1" applyFont="1" applyBorder="1" applyAlignment="1">
      <alignment horizontal="right" vertical="top"/>
    </xf>
    <xf numFmtId="168" fontId="12" fillId="0" borderId="22" xfId="0" applyNumberFormat="1" applyFont="1" applyBorder="1" applyAlignment="1">
      <alignment horizontal="right" vertical="top"/>
    </xf>
    <xf numFmtId="168" fontId="13" fillId="6" borderId="11" xfId="0" applyNumberFormat="1" applyFont="1" applyFill="1" applyBorder="1" applyAlignment="1">
      <alignment horizontal="right" vertical="top"/>
    </xf>
    <xf numFmtId="168" fontId="13" fillId="6" borderId="12" xfId="0" applyNumberFormat="1" applyFont="1" applyFill="1" applyBorder="1" applyAlignment="1">
      <alignment horizontal="right" vertical="top"/>
    </xf>
    <xf numFmtId="168" fontId="13" fillId="6" borderId="13" xfId="0" applyNumberFormat="1" applyFont="1" applyFill="1" applyBorder="1" applyAlignment="1">
      <alignment horizontal="right" vertical="top"/>
    </xf>
    <xf numFmtId="168" fontId="13" fillId="6" borderId="14" xfId="0" applyNumberFormat="1" applyFont="1" applyFill="1" applyBorder="1" applyAlignment="1">
      <alignment horizontal="right" vertical="top"/>
    </xf>
    <xf numFmtId="168" fontId="13" fillId="11" borderId="12" xfId="0" applyNumberFormat="1" applyFont="1" applyFill="1" applyBorder="1" applyAlignment="1">
      <alignment horizontal="right" vertical="top"/>
    </xf>
    <xf numFmtId="0" fontId="2" fillId="0" borderId="0" xfId="0" applyFont="1" applyAlignment="1">
      <alignment vertical="center"/>
    </xf>
    <xf numFmtId="0" fontId="3" fillId="0" borderId="0" xfId="0" applyFont="1" applyAlignment="1">
      <alignment vertical="center"/>
    </xf>
    <xf numFmtId="3" fontId="1" fillId="0" borderId="0" xfId="0" applyNumberFormat="1" applyFont="1" applyAlignment="1">
      <alignment vertical="center" wrapText="1"/>
    </xf>
    <xf numFmtId="3" fontId="0" fillId="0" borderId="0" xfId="0" applyNumberFormat="1" applyAlignment="1">
      <alignment vertical="center" wrapText="1"/>
    </xf>
    <xf numFmtId="4" fontId="0" fillId="0" borderId="0" xfId="0" applyNumberFormat="1"/>
    <xf numFmtId="0" fontId="17" fillId="0" borderId="0" xfId="1" applyFont="1" applyAlignment="1" applyProtection="1">
      <alignment vertical="center" wrapText="1"/>
    </xf>
    <xf numFmtId="10" fontId="0" fillId="0" borderId="0" xfId="2" applyNumberFormat="1" applyFont="1"/>
    <xf numFmtId="170" fontId="0" fillId="0" borderId="0" xfId="4" applyNumberFormat="1" applyFont="1"/>
    <xf numFmtId="0" fontId="0" fillId="0" borderId="0" xfId="0"/>
    <xf numFmtId="3" fontId="9" fillId="0" borderId="0" xfId="0" applyNumberFormat="1" applyFont="1"/>
    <xf numFmtId="170" fontId="12" fillId="0" borderId="0" xfId="4" applyNumberFormat="1" applyFont="1"/>
    <xf numFmtId="0" fontId="0" fillId="0" borderId="0" xfId="0"/>
    <xf numFmtId="0" fontId="0" fillId="0" borderId="0" xfId="0"/>
    <xf numFmtId="3" fontId="0" fillId="4" borderId="0" xfId="0" applyNumberFormat="1" applyFill="1"/>
    <xf numFmtId="0" fontId="19" fillId="0" borderId="0" xfId="0" applyFont="1" applyAlignment="1">
      <alignment vertical="top" wrapText="1"/>
    </xf>
    <xf numFmtId="0" fontId="18" fillId="0" borderId="32" xfId="0" applyFont="1" applyBorder="1" applyAlignment="1">
      <alignment horizontal="right" vertical="center" wrapText="1"/>
    </xf>
    <xf numFmtId="3" fontId="18" fillId="0" borderId="32" xfId="0" applyNumberFormat="1" applyFont="1" applyBorder="1" applyAlignment="1">
      <alignment horizontal="right" vertical="center" wrapText="1"/>
    </xf>
    <xf numFmtId="3" fontId="18" fillId="0" borderId="0" xfId="0" applyNumberFormat="1" applyFont="1" applyAlignment="1">
      <alignment horizontal="right" vertical="center" wrapText="1"/>
    </xf>
    <xf numFmtId="0" fontId="19" fillId="13" borderId="32" xfId="0" applyFont="1" applyFill="1" applyBorder="1" applyAlignment="1">
      <alignment horizontal="right" vertical="center" wrapText="1"/>
    </xf>
    <xf numFmtId="3" fontId="19" fillId="13" borderId="32" xfId="0" applyNumberFormat="1" applyFont="1" applyFill="1" applyBorder="1" applyAlignment="1">
      <alignment horizontal="right" vertical="center" wrapText="1"/>
    </xf>
    <xf numFmtId="3" fontId="19" fillId="13" borderId="0" xfId="0" applyNumberFormat="1" applyFont="1" applyFill="1" applyAlignment="1">
      <alignment horizontal="right" vertical="center" wrapText="1"/>
    </xf>
    <xf numFmtId="0" fontId="20" fillId="0" borderId="32" xfId="0" applyFont="1" applyBorder="1" applyAlignment="1">
      <alignment horizontal="right" vertical="center" wrapText="1"/>
    </xf>
    <xf numFmtId="3" fontId="20" fillId="0" borderId="32" xfId="0" applyNumberFormat="1" applyFont="1" applyBorder="1" applyAlignment="1">
      <alignment horizontal="right" vertical="center" wrapText="1"/>
    </xf>
    <xf numFmtId="0" fontId="19" fillId="0" borderId="32" xfId="0" applyFont="1" applyBorder="1" applyAlignment="1">
      <alignment horizontal="right" vertical="center" wrapText="1"/>
    </xf>
    <xf numFmtId="3" fontId="20" fillId="0" borderId="0" xfId="0" applyNumberFormat="1" applyFont="1" applyAlignment="1">
      <alignment horizontal="right" vertical="center" wrapText="1"/>
    </xf>
    <xf numFmtId="0" fontId="20" fillId="13" borderId="32" xfId="0" applyFont="1" applyFill="1" applyBorder="1" applyAlignment="1">
      <alignment horizontal="left" vertical="center" wrapText="1" indent="2"/>
    </xf>
    <xf numFmtId="0" fontId="20" fillId="13" borderId="32" xfId="0" applyFont="1" applyFill="1" applyBorder="1" applyAlignment="1">
      <alignment horizontal="right" vertical="center" wrapText="1"/>
    </xf>
    <xf numFmtId="3" fontId="20" fillId="13" borderId="0" xfId="0" applyNumberFormat="1" applyFont="1" applyFill="1" applyAlignment="1">
      <alignment horizontal="right" vertical="center" wrapText="1"/>
    </xf>
    <xf numFmtId="0" fontId="20" fillId="0" borderId="0" xfId="0" applyFont="1" applyAlignment="1">
      <alignment horizontal="right" vertical="center" wrapText="1"/>
    </xf>
    <xf numFmtId="3" fontId="19" fillId="0" borderId="0" xfId="0" applyNumberFormat="1" applyFont="1" applyAlignment="1">
      <alignment horizontal="right" vertical="center" wrapText="1"/>
    </xf>
    <xf numFmtId="0" fontId="19" fillId="13" borderId="0" xfId="0" applyFont="1" applyFill="1" applyAlignment="1">
      <alignment horizontal="right" vertical="center" wrapText="1"/>
    </xf>
    <xf numFmtId="3" fontId="19" fillId="0" borderId="32" xfId="0" applyNumberFormat="1" applyFont="1" applyBorder="1" applyAlignment="1">
      <alignment horizontal="right" vertical="center" wrapText="1"/>
    </xf>
    <xf numFmtId="0" fontId="19" fillId="0" borderId="0" xfId="0" applyFont="1" applyAlignment="1">
      <alignment horizontal="right" vertical="center" wrapText="1"/>
    </xf>
    <xf numFmtId="0" fontId="18" fillId="13" borderId="32" xfId="0" applyFont="1" applyFill="1" applyBorder="1" applyAlignment="1">
      <alignment horizontal="right" vertical="center" wrapText="1"/>
    </xf>
    <xf numFmtId="3" fontId="18" fillId="13" borderId="32" xfId="0" applyNumberFormat="1" applyFont="1" applyFill="1" applyBorder="1" applyAlignment="1">
      <alignment horizontal="right" vertical="center" wrapText="1"/>
    </xf>
    <xf numFmtId="3" fontId="18" fillId="13" borderId="0" xfId="0" applyNumberFormat="1" applyFont="1" applyFill="1" applyAlignment="1">
      <alignment horizontal="right" vertical="center" wrapText="1"/>
    </xf>
    <xf numFmtId="0" fontId="19" fillId="13" borderId="33" xfId="0" applyFont="1" applyFill="1" applyBorder="1" applyAlignment="1">
      <alignment horizontal="right" vertical="center" wrapText="1"/>
    </xf>
    <xf numFmtId="0" fontId="19" fillId="13" borderId="34" xfId="0" applyFont="1" applyFill="1" applyBorder="1" applyAlignment="1">
      <alignment horizontal="right" vertical="center" wrapText="1"/>
    </xf>
    <xf numFmtId="0" fontId="18" fillId="14" borderId="32" xfId="0" applyFont="1" applyFill="1" applyBorder="1" applyAlignment="1">
      <alignment horizontal="right" vertical="center" wrapText="1"/>
    </xf>
    <xf numFmtId="3" fontId="18" fillId="14" borderId="32" xfId="0" applyNumberFormat="1" applyFont="1" applyFill="1" applyBorder="1" applyAlignment="1">
      <alignment horizontal="right" vertical="center" wrapText="1"/>
    </xf>
    <xf numFmtId="3" fontId="18" fillId="14" borderId="0" xfId="0" applyNumberFormat="1" applyFont="1" applyFill="1" applyAlignment="1">
      <alignment horizontal="right" vertical="center" wrapText="1"/>
    </xf>
    <xf numFmtId="0" fontId="19" fillId="14" borderId="32" xfId="0" applyFont="1" applyFill="1" applyBorder="1" applyAlignment="1">
      <alignment horizontal="right" vertical="center" wrapText="1"/>
    </xf>
    <xf numFmtId="3" fontId="19" fillId="14" borderId="32" xfId="0" applyNumberFormat="1" applyFont="1" applyFill="1" applyBorder="1" applyAlignment="1">
      <alignment horizontal="right" vertical="center" wrapText="1"/>
    </xf>
    <xf numFmtId="3" fontId="19" fillId="14" borderId="0" xfId="0" applyNumberFormat="1" applyFont="1" applyFill="1" applyAlignment="1">
      <alignment horizontal="right" vertical="center" wrapText="1"/>
    </xf>
    <xf numFmtId="0" fontId="20" fillId="14" borderId="32" xfId="0" applyFont="1" applyFill="1" applyBorder="1" applyAlignment="1">
      <alignment horizontal="right" vertical="center" wrapText="1"/>
    </xf>
    <xf numFmtId="3" fontId="20" fillId="14" borderId="32" xfId="0" applyNumberFormat="1" applyFont="1" applyFill="1" applyBorder="1" applyAlignment="1">
      <alignment horizontal="right" vertical="center" wrapText="1"/>
    </xf>
    <xf numFmtId="3" fontId="20" fillId="14" borderId="0" xfId="0" applyNumberFormat="1" applyFont="1" applyFill="1" applyAlignment="1">
      <alignment horizontal="right" vertical="center" wrapText="1"/>
    </xf>
    <xf numFmtId="0" fontId="19" fillId="0" borderId="32" xfId="0" applyFont="1" applyBorder="1" applyAlignment="1">
      <alignment horizontal="left" vertical="center" wrapText="1" indent="1"/>
    </xf>
    <xf numFmtId="0" fontId="20" fillId="14" borderId="0" xfId="0" applyFont="1" applyFill="1" applyAlignment="1">
      <alignment horizontal="right" vertical="center" wrapText="1"/>
    </xf>
    <xf numFmtId="0" fontId="19" fillId="14" borderId="0" xfId="0" applyFont="1" applyFill="1" applyAlignment="1">
      <alignment horizontal="right" vertical="center" wrapText="1"/>
    </xf>
    <xf numFmtId="0" fontId="20" fillId="0" borderId="32" xfId="0" applyFont="1" applyBorder="1" applyAlignment="1">
      <alignment horizontal="left" vertical="center" wrapText="1" indent="2"/>
    </xf>
    <xf numFmtId="0" fontId="20" fillId="14" borderId="32" xfId="0" applyFont="1" applyFill="1" applyBorder="1" applyAlignment="1">
      <alignment horizontal="left" vertical="center" wrapText="1" indent="2"/>
    </xf>
    <xf numFmtId="0" fontId="20" fillId="0" borderId="35" xfId="0" applyFont="1" applyBorder="1" applyAlignment="1">
      <alignment horizontal="right" vertical="center" wrapText="1"/>
    </xf>
    <xf numFmtId="0" fontId="20" fillId="0" borderId="36" xfId="0" applyFont="1" applyBorder="1" applyAlignment="1">
      <alignment horizontal="right" vertical="center" wrapText="1"/>
    </xf>
    <xf numFmtId="0" fontId="19" fillId="0" borderId="37" xfId="0" applyFont="1" applyBorder="1" applyAlignment="1">
      <alignment horizontal="right" vertical="center" wrapText="1"/>
    </xf>
    <xf numFmtId="3" fontId="19" fillId="0" borderId="38" xfId="0" applyNumberFormat="1" applyFont="1" applyBorder="1" applyAlignment="1">
      <alignment horizontal="right" vertical="center" wrapText="1"/>
    </xf>
    <xf numFmtId="0" fontId="18" fillId="0" borderId="0" xfId="0" applyFont="1" applyAlignment="1">
      <alignment horizontal="left" vertical="center" wrapText="1"/>
    </xf>
    <xf numFmtId="0" fontId="18" fillId="0" borderId="0" xfId="0" applyFont="1" applyAlignment="1">
      <alignment horizontal="right" vertical="center" wrapText="1"/>
    </xf>
    <xf numFmtId="0" fontId="19" fillId="15" borderId="0" xfId="0" applyFont="1" applyFill="1" applyAlignment="1">
      <alignment horizontal="left" vertical="center" wrapText="1" indent="2"/>
    </xf>
    <xf numFmtId="0" fontId="19" fillId="15" borderId="0" xfId="0" applyFont="1" applyFill="1" applyAlignment="1">
      <alignment horizontal="right" vertical="center" wrapText="1"/>
    </xf>
    <xf numFmtId="0" fontId="19" fillId="0" borderId="0" xfId="0" applyFont="1" applyAlignment="1">
      <alignment horizontal="left" vertical="center" wrapText="1" indent="2"/>
    </xf>
    <xf numFmtId="0" fontId="20" fillId="15" borderId="0" xfId="0" applyFont="1" applyFill="1" applyAlignment="1">
      <alignment horizontal="left" vertical="center" wrapText="1" indent="3"/>
    </xf>
    <xf numFmtId="0" fontId="20" fillId="15" borderId="0" xfId="0" applyFont="1" applyFill="1" applyAlignment="1">
      <alignment horizontal="right" vertical="center" wrapText="1"/>
    </xf>
    <xf numFmtId="0" fontId="18" fillId="15" borderId="0" xfId="0" applyFont="1" applyFill="1" applyAlignment="1">
      <alignment horizontal="left" vertical="center" wrapText="1"/>
    </xf>
    <xf numFmtId="0" fontId="20" fillId="0" borderId="0" xfId="0" applyFont="1" applyAlignment="1">
      <alignment horizontal="left" vertical="center" wrapText="1" indent="3"/>
    </xf>
    <xf numFmtId="0" fontId="19" fillId="0" borderId="39" xfId="0" applyFont="1" applyBorder="1" applyAlignment="1">
      <alignment horizontal="left" vertical="center" wrapText="1" indent="2"/>
    </xf>
    <xf numFmtId="0" fontId="19" fillId="0" borderId="39" xfId="0" applyFont="1" applyBorder="1" applyAlignment="1">
      <alignment horizontal="right" vertical="center" wrapText="1"/>
    </xf>
    <xf numFmtId="0" fontId="18" fillId="16" borderId="0" xfId="0" applyFont="1" applyFill="1" applyAlignment="1">
      <alignment horizontal="left" vertical="center" wrapText="1"/>
    </xf>
    <xf numFmtId="0" fontId="19" fillId="16" borderId="0" xfId="0" applyFont="1" applyFill="1" applyAlignment="1">
      <alignment horizontal="left" vertical="center" wrapText="1" indent="2"/>
    </xf>
    <xf numFmtId="0" fontId="19" fillId="16" borderId="0" xfId="0" applyFont="1" applyFill="1" applyAlignment="1">
      <alignment horizontal="right" vertical="center" wrapText="1"/>
    </xf>
    <xf numFmtId="0" fontId="20" fillId="16" borderId="0" xfId="0" applyFont="1" applyFill="1" applyAlignment="1">
      <alignment horizontal="right" vertical="center" wrapText="1"/>
    </xf>
    <xf numFmtId="0" fontId="19" fillId="0" borderId="0" xfId="0" applyFont="1" applyAlignment="1">
      <alignment horizontal="left" vertical="center" wrapText="1"/>
    </xf>
    <xf numFmtId="0" fontId="19" fillId="16" borderId="40" xfId="0" applyFont="1" applyFill="1" applyBorder="1" applyAlignment="1">
      <alignment horizontal="left" vertical="center" wrapText="1" indent="2"/>
    </xf>
    <xf numFmtId="0" fontId="19" fillId="16" borderId="40" xfId="0" applyFont="1" applyFill="1" applyBorder="1" applyAlignment="1">
      <alignment horizontal="right" vertical="center" wrapText="1"/>
    </xf>
    <xf numFmtId="0" fontId="18" fillId="4" borderId="0" xfId="0" applyFont="1" applyFill="1" applyAlignment="1">
      <alignment horizontal="left" vertical="center" wrapText="1"/>
    </xf>
    <xf numFmtId="0" fontId="19" fillId="4" borderId="0" xfId="0" applyFont="1" applyFill="1" applyAlignment="1">
      <alignment horizontal="left" vertical="center" wrapText="1" indent="2"/>
    </xf>
    <xf numFmtId="0" fontId="19" fillId="4" borderId="0" xfId="0" applyFont="1" applyFill="1" applyAlignment="1">
      <alignment horizontal="right" vertical="center" wrapText="1"/>
    </xf>
    <xf numFmtId="0" fontId="19" fillId="4" borderId="41" xfId="0" applyFont="1" applyFill="1" applyBorder="1" applyAlignment="1">
      <alignment horizontal="left" vertical="center" wrapText="1" indent="2"/>
    </xf>
    <xf numFmtId="0" fontId="19" fillId="4" borderId="41" xfId="0" applyFont="1" applyFill="1" applyBorder="1" applyAlignment="1">
      <alignment horizontal="right" vertical="center" wrapText="1"/>
    </xf>
    <xf numFmtId="0" fontId="18" fillId="17" borderId="0" xfId="0" applyFont="1" applyFill="1" applyAlignment="1">
      <alignment horizontal="left" vertical="center" wrapText="1"/>
    </xf>
    <xf numFmtId="0" fontId="19" fillId="17" borderId="0" xfId="0" applyFont="1" applyFill="1" applyAlignment="1">
      <alignment horizontal="right" vertical="center" wrapText="1"/>
    </xf>
    <xf numFmtId="0" fontId="19" fillId="17" borderId="0" xfId="0" applyFont="1" applyFill="1" applyAlignment="1">
      <alignment horizontal="left" vertical="center" wrapText="1" indent="2"/>
    </xf>
    <xf numFmtId="0" fontId="19" fillId="17" borderId="42" xfId="0" applyFont="1" applyFill="1" applyBorder="1" applyAlignment="1">
      <alignment horizontal="left" vertical="center" wrapText="1" indent="2"/>
    </xf>
    <xf numFmtId="0" fontId="18" fillId="18" borderId="0" xfId="0" applyFont="1" applyFill="1" applyAlignment="1">
      <alignment horizontal="left" vertical="center" wrapText="1"/>
    </xf>
    <xf numFmtId="0" fontId="19" fillId="19" borderId="0" xfId="0" applyFont="1" applyFill="1" applyAlignment="1">
      <alignment horizontal="left" vertical="center" wrapText="1" indent="2"/>
    </xf>
    <xf numFmtId="0" fontId="18" fillId="12" borderId="0" xfId="0" applyFont="1" applyFill="1" applyAlignment="1">
      <alignment horizontal="left" vertical="center" wrapText="1" indent="2"/>
    </xf>
    <xf numFmtId="0" fontId="19" fillId="12" borderId="0" xfId="0" applyFont="1" applyFill="1" applyAlignment="1">
      <alignment vertical="top" wrapText="1"/>
    </xf>
    <xf numFmtId="0" fontId="19" fillId="12" borderId="0" xfId="0" applyFont="1" applyFill="1" applyAlignment="1">
      <alignment horizontal="right" vertical="top" wrapText="1"/>
    </xf>
    <xf numFmtId="0" fontId="20" fillId="12" borderId="0" xfId="0" applyFont="1" applyFill="1" applyAlignment="1">
      <alignment horizontal="left" vertical="center" wrapText="1" indent="2"/>
    </xf>
    <xf numFmtId="0" fontId="19" fillId="12" borderId="0" xfId="0" applyFont="1" applyFill="1" applyAlignment="1">
      <alignment horizontal="left" vertical="center" wrapText="1" indent="2"/>
    </xf>
    <xf numFmtId="0" fontId="19" fillId="12" borderId="0" xfId="0" applyFont="1" applyFill="1" applyAlignment="1">
      <alignment horizontal="right" vertical="center" wrapText="1"/>
    </xf>
    <xf numFmtId="0" fontId="19" fillId="0" borderId="0" xfId="0" applyFont="1" applyAlignment="1">
      <alignment horizontal="right" vertical="top" wrapText="1"/>
    </xf>
    <xf numFmtId="3" fontId="19" fillId="15" borderId="0" xfId="0" applyNumberFormat="1" applyFont="1" applyFill="1" applyAlignment="1">
      <alignment horizontal="right" vertical="center" wrapText="1"/>
    </xf>
    <xf numFmtId="3" fontId="20" fillId="15" borderId="0" xfId="0" applyNumberFormat="1" applyFont="1" applyFill="1" applyAlignment="1">
      <alignment horizontal="right" vertical="center" wrapText="1"/>
    </xf>
    <xf numFmtId="3" fontId="18" fillId="15" borderId="0" xfId="0" applyNumberFormat="1" applyFont="1" applyFill="1" applyAlignment="1">
      <alignment horizontal="right" vertical="center" wrapText="1"/>
    </xf>
    <xf numFmtId="3" fontId="18" fillId="16" borderId="0" xfId="0" applyNumberFormat="1" applyFont="1" applyFill="1" applyAlignment="1">
      <alignment horizontal="right" vertical="center" wrapText="1"/>
    </xf>
    <xf numFmtId="3" fontId="19" fillId="16" borderId="0" xfId="0" applyNumberFormat="1" applyFont="1" applyFill="1" applyAlignment="1">
      <alignment horizontal="right" vertical="center" wrapText="1"/>
    </xf>
    <xf numFmtId="3" fontId="20" fillId="16" borderId="0" xfId="0" applyNumberFormat="1" applyFont="1" applyFill="1" applyAlignment="1">
      <alignment horizontal="right" vertical="center" wrapText="1"/>
    </xf>
    <xf numFmtId="3" fontId="19" fillId="16" borderId="40" xfId="0" applyNumberFormat="1" applyFont="1" applyFill="1" applyBorder="1" applyAlignment="1">
      <alignment horizontal="right" vertical="center" wrapText="1"/>
    </xf>
    <xf numFmtId="3" fontId="18" fillId="4" borderId="0" xfId="0" applyNumberFormat="1" applyFont="1" applyFill="1" applyAlignment="1">
      <alignment horizontal="right" vertical="center" wrapText="1"/>
    </xf>
    <xf numFmtId="3" fontId="19" fillId="4" borderId="0" xfId="0" applyNumberFormat="1" applyFont="1" applyFill="1" applyAlignment="1">
      <alignment horizontal="right" vertical="center" wrapText="1"/>
    </xf>
    <xf numFmtId="3" fontId="19" fillId="4" borderId="41" xfId="0" applyNumberFormat="1" applyFont="1" applyFill="1" applyBorder="1" applyAlignment="1">
      <alignment horizontal="right" vertical="center" wrapText="1"/>
    </xf>
    <xf numFmtId="3" fontId="18" fillId="17" borderId="0" xfId="0" applyNumberFormat="1" applyFont="1" applyFill="1" applyAlignment="1">
      <alignment horizontal="right" vertical="center" wrapText="1"/>
    </xf>
    <xf numFmtId="3" fontId="19" fillId="17" borderId="0" xfId="0" applyNumberFormat="1" applyFont="1" applyFill="1" applyAlignment="1">
      <alignment horizontal="right" vertical="center" wrapText="1"/>
    </xf>
    <xf numFmtId="3" fontId="19" fillId="17" borderId="42" xfId="0" applyNumberFormat="1" applyFont="1" applyFill="1" applyBorder="1" applyAlignment="1">
      <alignment horizontal="right" vertical="center" wrapText="1"/>
    </xf>
    <xf numFmtId="3" fontId="18" fillId="18" borderId="0" xfId="0" applyNumberFormat="1" applyFont="1" applyFill="1" applyAlignment="1">
      <alignment horizontal="right" vertical="center" wrapText="1"/>
    </xf>
    <xf numFmtId="3" fontId="19" fillId="19" borderId="0" xfId="0" applyNumberFormat="1" applyFont="1" applyFill="1" applyAlignment="1">
      <alignment horizontal="right" vertical="center" wrapText="1"/>
    </xf>
    <xf numFmtId="0" fontId="20" fillId="12" borderId="0" xfId="0" applyFont="1" applyFill="1" applyAlignment="1">
      <alignment vertical="center" wrapText="1"/>
    </xf>
    <xf numFmtId="0" fontId="0" fillId="12" borderId="0" xfId="0" applyFont="1" applyFill="1" applyAlignment="1">
      <alignment horizontal="right" vertical="top" wrapText="1"/>
    </xf>
    <xf numFmtId="0" fontId="20" fillId="0" borderId="0" xfId="0" applyFont="1" applyAlignment="1">
      <alignment vertical="center" wrapText="1"/>
    </xf>
    <xf numFmtId="3" fontId="18" fillId="12" borderId="0" xfId="0" applyNumberFormat="1" applyFont="1" applyFill="1" applyAlignment="1">
      <alignment horizontal="right" vertical="center" wrapText="1"/>
    </xf>
    <xf numFmtId="3" fontId="20" fillId="0" borderId="0" xfId="0" applyNumberFormat="1" applyFont="1" applyAlignment="1">
      <alignment vertical="center" wrapText="1"/>
    </xf>
    <xf numFmtId="3" fontId="20" fillId="12" borderId="0" xfId="0" applyNumberFormat="1" applyFont="1" applyFill="1" applyAlignment="1">
      <alignment vertical="center" wrapText="1"/>
    </xf>
    <xf numFmtId="3" fontId="20" fillId="12" borderId="0" xfId="0" applyNumberFormat="1" applyFont="1" applyFill="1" applyAlignment="1">
      <alignment horizontal="right" vertical="center" wrapText="1"/>
    </xf>
    <xf numFmtId="3" fontId="19" fillId="12" borderId="0" xfId="0" applyNumberFormat="1" applyFont="1" applyFill="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xf>
    <xf numFmtId="0" fontId="0" fillId="0" borderId="0" xfId="0"/>
    <xf numFmtId="0" fontId="8" fillId="2" borderId="0" xfId="0" applyFont="1" applyFill="1" applyAlignment="1">
      <alignment horizontal="center" vertical="center" wrapText="1"/>
    </xf>
    <xf numFmtId="0" fontId="18" fillId="0" borderId="0" xfId="0" applyFont="1" applyAlignment="1">
      <alignment horizontal="center" vertical="top" wrapText="1"/>
    </xf>
    <xf numFmtId="0" fontId="19" fillId="12" borderId="0" xfId="0" applyFont="1" applyFill="1" applyAlignment="1">
      <alignment horizontal="left" vertical="center" wrapText="1"/>
    </xf>
    <xf numFmtId="0" fontId="0" fillId="0" borderId="0" xfId="0" applyAlignment="1">
      <alignment horizontal="center"/>
    </xf>
    <xf numFmtId="0" fontId="0" fillId="8" borderId="0" xfId="0" applyFill="1" applyAlignment="1">
      <alignment horizontal="center"/>
    </xf>
    <xf numFmtId="0" fontId="0" fillId="0" borderId="0" xfId="0" applyFill="1" applyAlignment="1">
      <alignment horizontal="center"/>
    </xf>
    <xf numFmtId="0" fontId="0" fillId="8" borderId="0" xfId="0" applyFill="1" applyAlignment="1">
      <alignment horizontal="left"/>
    </xf>
    <xf numFmtId="2" fontId="0" fillId="0" borderId="0" xfId="0" applyNumberFormat="1"/>
  </cellXfs>
  <cellStyles count="5">
    <cellStyle name="Hipervínculo" xfId="1" builtinId="8"/>
    <cellStyle name="Millares" xfId="4" builtinId="3"/>
    <cellStyle name="Normal" xfId="0" builtinId="0"/>
    <cellStyle name="Normal_Fiche 94 - 1025 vs DG requests" xfId="3"/>
    <cellStyle name="Porcentaje" xfId="2" builtinId="5"/>
  </cellStyles>
  <dxfs count="5">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872261067475463"/>
          <c:y val="5.0851591250759873E-2"/>
          <c:w val="0.55511626265364422"/>
          <c:h val="0.83333782273652179"/>
        </c:manualLayout>
      </c:layout>
      <c:barChart>
        <c:barDir val="bar"/>
        <c:grouping val="clustered"/>
        <c:varyColors val="0"/>
        <c:ser>
          <c:idx val="0"/>
          <c:order val="0"/>
          <c:tx>
            <c:strRef>
              <c:f>'2014_2020'!$B$84</c:f>
              <c:strCache>
                <c:ptCount val="1"/>
                <c:pt idx="0">
                  <c:v>Comisión</c:v>
                </c:pt>
              </c:strCache>
            </c:strRef>
          </c:tx>
          <c:invertIfNegative val="0"/>
          <c:cat>
            <c:strRef>
              <c:f>'2014_2020'!$A$85:$A$94</c:f>
              <c:strCache>
                <c:ptCount val="10"/>
                <c:pt idx="0">
                  <c:v>1. Smart and Inclusive Growth </c:v>
                </c:pt>
                <c:pt idx="1">
                  <c:v>1a: Competitiveness for growth and jobs </c:v>
                </c:pt>
                <c:pt idx="2">
                  <c:v>1b: Economic, social and territorial cohesion </c:v>
                </c:pt>
                <c:pt idx="3">
                  <c:v>2. Sustainable Growth: Natural Resources </c:v>
                </c:pt>
                <c:pt idx="4">
                  <c:v>of which: Market related expenditure and direct payments </c:v>
                </c:pt>
                <c:pt idx="5">
                  <c:v>3. Security and citizenship </c:v>
                </c:pt>
                <c:pt idx="6">
                  <c:v>4. Global Europe </c:v>
                </c:pt>
                <c:pt idx="7">
                  <c:v>5. Administration </c:v>
                </c:pt>
                <c:pt idx="8">
                  <c:v>of which: Administrative expenditure of the institutions </c:v>
                </c:pt>
                <c:pt idx="9">
                  <c:v>6. Compensations </c:v>
                </c:pt>
              </c:strCache>
            </c:strRef>
          </c:cat>
          <c:val>
            <c:numRef>
              <c:f>'2014_2020'!$B$85:$B$94</c:f>
              <c:numCache>
                <c:formatCode>#,##0</c:formatCode>
                <c:ptCount val="10"/>
                <c:pt idx="0">
                  <c:v>490908</c:v>
                </c:pt>
                <c:pt idx="1">
                  <c:v>114888</c:v>
                </c:pt>
                <c:pt idx="2">
                  <c:v>376020</c:v>
                </c:pt>
                <c:pt idx="3">
                  <c:v>382927</c:v>
                </c:pt>
                <c:pt idx="4">
                  <c:v>281825</c:v>
                </c:pt>
                <c:pt idx="5">
                  <c:v>18535</c:v>
                </c:pt>
                <c:pt idx="6">
                  <c:v>70000</c:v>
                </c:pt>
                <c:pt idx="7">
                  <c:v>62629</c:v>
                </c:pt>
                <c:pt idx="8">
                  <c:v>50464</c:v>
                </c:pt>
                <c:pt idx="9">
                  <c:v>0</c:v>
                </c:pt>
              </c:numCache>
            </c:numRef>
          </c:val>
          <c:extLst>
            <c:ext xmlns:c16="http://schemas.microsoft.com/office/drawing/2014/chart" uri="{C3380CC4-5D6E-409C-BE32-E72D297353CC}">
              <c16:uniqueId val="{00000000-13CD-48D9-A380-90164809A4C1}"/>
            </c:ext>
          </c:extLst>
        </c:ser>
        <c:ser>
          <c:idx val="1"/>
          <c:order val="1"/>
          <c:tx>
            <c:strRef>
              <c:f>'2014_2020'!$C$84</c:f>
              <c:strCache>
                <c:ptCount val="1"/>
                <c:pt idx="0">
                  <c:v>Consejo</c:v>
                </c:pt>
              </c:strCache>
            </c:strRef>
          </c:tx>
          <c:invertIfNegative val="0"/>
          <c:cat>
            <c:strRef>
              <c:f>'2014_2020'!$A$85:$A$94</c:f>
              <c:strCache>
                <c:ptCount val="10"/>
                <c:pt idx="0">
                  <c:v>1. Smart and Inclusive Growth </c:v>
                </c:pt>
                <c:pt idx="1">
                  <c:v>1a: Competitiveness for growth and jobs </c:v>
                </c:pt>
                <c:pt idx="2">
                  <c:v>1b: Economic, social and territorial cohesion </c:v>
                </c:pt>
                <c:pt idx="3">
                  <c:v>2. Sustainable Growth: Natural Resources </c:v>
                </c:pt>
                <c:pt idx="4">
                  <c:v>of which: Market related expenditure and direct payments </c:v>
                </c:pt>
                <c:pt idx="5">
                  <c:v>3. Security and citizenship </c:v>
                </c:pt>
                <c:pt idx="6">
                  <c:v>4. Global Europe </c:v>
                </c:pt>
                <c:pt idx="7">
                  <c:v>5. Administration </c:v>
                </c:pt>
                <c:pt idx="8">
                  <c:v>of which: Administrative expenditure of the institutions </c:v>
                </c:pt>
                <c:pt idx="9">
                  <c:v>6. Compensations </c:v>
                </c:pt>
              </c:strCache>
            </c:strRef>
          </c:cat>
          <c:val>
            <c:numRef>
              <c:f>'2014_2020'!$C$85:$C$94</c:f>
              <c:numCache>
                <c:formatCode>#,##0</c:formatCode>
                <c:ptCount val="10"/>
                <c:pt idx="0">
                  <c:v>450763</c:v>
                </c:pt>
                <c:pt idx="1">
                  <c:v>125614</c:v>
                </c:pt>
                <c:pt idx="2">
                  <c:v>325149</c:v>
                </c:pt>
                <c:pt idx="3">
                  <c:v>373179</c:v>
                </c:pt>
                <c:pt idx="4">
                  <c:v>277851</c:v>
                </c:pt>
                <c:pt idx="5">
                  <c:v>15686</c:v>
                </c:pt>
                <c:pt idx="6">
                  <c:v>58704</c:v>
                </c:pt>
                <c:pt idx="7">
                  <c:v>61629</c:v>
                </c:pt>
                <c:pt idx="8">
                  <c:v>49798</c:v>
                </c:pt>
                <c:pt idx="9">
                  <c:v>27</c:v>
                </c:pt>
              </c:numCache>
            </c:numRef>
          </c:val>
          <c:extLst>
            <c:ext xmlns:c16="http://schemas.microsoft.com/office/drawing/2014/chart" uri="{C3380CC4-5D6E-409C-BE32-E72D297353CC}">
              <c16:uniqueId val="{00000001-13CD-48D9-A380-90164809A4C1}"/>
            </c:ext>
          </c:extLst>
        </c:ser>
        <c:dLbls>
          <c:showLegendKey val="0"/>
          <c:showVal val="0"/>
          <c:showCatName val="0"/>
          <c:showSerName val="0"/>
          <c:showPercent val="0"/>
          <c:showBubbleSize val="0"/>
        </c:dLbls>
        <c:gapWidth val="150"/>
        <c:axId val="108103936"/>
        <c:axId val="108113920"/>
      </c:barChart>
      <c:catAx>
        <c:axId val="108103936"/>
        <c:scaling>
          <c:orientation val="minMax"/>
        </c:scaling>
        <c:delete val="0"/>
        <c:axPos val="l"/>
        <c:numFmt formatCode="General" sourceLinked="0"/>
        <c:majorTickMark val="out"/>
        <c:minorTickMark val="none"/>
        <c:tickLblPos val="nextTo"/>
        <c:crossAx val="108113920"/>
        <c:crosses val="autoZero"/>
        <c:auto val="1"/>
        <c:lblAlgn val="ctr"/>
        <c:lblOffset val="100"/>
        <c:noMultiLvlLbl val="0"/>
      </c:catAx>
      <c:valAx>
        <c:axId val="108113920"/>
        <c:scaling>
          <c:orientation val="minMax"/>
        </c:scaling>
        <c:delete val="0"/>
        <c:axPos val="b"/>
        <c:majorGridlines/>
        <c:numFmt formatCode="#,##0" sourceLinked="1"/>
        <c:majorTickMark val="out"/>
        <c:minorTickMark val="none"/>
        <c:tickLblPos val="nextTo"/>
        <c:crossAx val="108103936"/>
        <c:crosses val="autoZero"/>
        <c:crossBetween val="between"/>
      </c:valAx>
    </c:plotArea>
    <c:legend>
      <c:legendPos val="r"/>
      <c:layout>
        <c:manualLayout>
          <c:xMode val="edge"/>
          <c:yMode val="edge"/>
          <c:x val="0.77708538648460046"/>
          <c:y val="0.14927220336802643"/>
          <c:w val="7.987535344338012E-2"/>
          <c:h val="8.7927129213861713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872261067475485"/>
          <c:y val="5.0851591250759873E-2"/>
          <c:w val="0.55511626265364422"/>
          <c:h val="0.83333782273652179"/>
        </c:manualLayout>
      </c:layout>
      <c:barChart>
        <c:barDir val="bar"/>
        <c:grouping val="clustered"/>
        <c:varyColors val="0"/>
        <c:ser>
          <c:idx val="0"/>
          <c:order val="0"/>
          <c:tx>
            <c:strRef>
              <c:f>'2014_2020'!$B$84</c:f>
              <c:strCache>
                <c:ptCount val="1"/>
                <c:pt idx="0">
                  <c:v>Comisión</c:v>
                </c:pt>
              </c:strCache>
            </c:strRef>
          </c:tx>
          <c:invertIfNegative val="0"/>
          <c:cat>
            <c:strRef>
              <c:f>'2014_2020'!$A$96:$A$103</c:f>
              <c:strCache>
                <c:ptCount val="8"/>
                <c:pt idx="0">
                  <c:v>Emergency Aid Reserve </c:v>
                </c:pt>
                <c:pt idx="1">
                  <c:v>European Globalisation Fund </c:v>
                </c:pt>
                <c:pt idx="2">
                  <c:v>Solidarity Fund </c:v>
                </c:pt>
                <c:pt idx="3">
                  <c:v>Flexibility instrument </c:v>
                </c:pt>
                <c:pt idx="4">
                  <c:v>Reserve for crises in the agricultural sector       </c:v>
                </c:pt>
                <c:pt idx="5">
                  <c:v>EDF </c:v>
                </c:pt>
                <c:pt idx="6">
                  <c:v>GMES</c:v>
                </c:pt>
                <c:pt idx="7">
                  <c:v>Global Climate and Biodiversity Fund </c:v>
                </c:pt>
              </c:strCache>
            </c:strRef>
          </c:cat>
          <c:val>
            <c:numRef>
              <c:f>'2014_2020'!$B$96:$B$103</c:f>
              <c:numCache>
                <c:formatCode>#,##0</c:formatCode>
                <c:ptCount val="8"/>
                <c:pt idx="0">
                  <c:v>2450</c:v>
                </c:pt>
                <c:pt idx="1">
                  <c:v>3000</c:v>
                </c:pt>
                <c:pt idx="2">
                  <c:v>7000</c:v>
                </c:pt>
                <c:pt idx="3">
                  <c:v>3500</c:v>
                </c:pt>
                <c:pt idx="4">
                  <c:v>3500</c:v>
                </c:pt>
                <c:pt idx="5">
                  <c:v>33026</c:v>
                </c:pt>
                <c:pt idx="6">
                  <c:v>5841</c:v>
                </c:pt>
              </c:numCache>
            </c:numRef>
          </c:val>
          <c:extLst>
            <c:ext xmlns:c16="http://schemas.microsoft.com/office/drawing/2014/chart" uri="{C3380CC4-5D6E-409C-BE32-E72D297353CC}">
              <c16:uniqueId val="{00000000-C263-460B-AF7D-A10D77C87B7F}"/>
            </c:ext>
          </c:extLst>
        </c:ser>
        <c:ser>
          <c:idx val="1"/>
          <c:order val="1"/>
          <c:tx>
            <c:strRef>
              <c:f>'2014_2020'!$C$84</c:f>
              <c:strCache>
                <c:ptCount val="1"/>
                <c:pt idx="0">
                  <c:v>Consejo</c:v>
                </c:pt>
              </c:strCache>
            </c:strRef>
          </c:tx>
          <c:invertIfNegative val="0"/>
          <c:cat>
            <c:strRef>
              <c:f>'2014_2020'!$A$96:$A$103</c:f>
              <c:strCache>
                <c:ptCount val="8"/>
                <c:pt idx="0">
                  <c:v>Emergency Aid Reserve </c:v>
                </c:pt>
                <c:pt idx="1">
                  <c:v>European Globalisation Fund </c:v>
                </c:pt>
                <c:pt idx="2">
                  <c:v>Solidarity Fund </c:v>
                </c:pt>
                <c:pt idx="3">
                  <c:v>Flexibility instrument </c:v>
                </c:pt>
                <c:pt idx="4">
                  <c:v>Reserve for crises in the agricultural sector       </c:v>
                </c:pt>
                <c:pt idx="5">
                  <c:v>EDF </c:v>
                </c:pt>
                <c:pt idx="6">
                  <c:v>GMES</c:v>
                </c:pt>
                <c:pt idx="7">
                  <c:v>Global Climate and Biodiversity Fund </c:v>
                </c:pt>
              </c:strCache>
            </c:strRef>
          </c:cat>
          <c:val>
            <c:numRef>
              <c:f>'2014_2020'!$C$96:$C$103</c:f>
              <c:numCache>
                <c:formatCode>#,##0</c:formatCode>
                <c:ptCount val="8"/>
                <c:pt idx="0">
                  <c:v>1960</c:v>
                </c:pt>
                <c:pt idx="1">
                  <c:v>1050</c:v>
                </c:pt>
                <c:pt idx="2">
                  <c:v>3500</c:v>
                </c:pt>
                <c:pt idx="3">
                  <c:v>3300</c:v>
                </c:pt>
                <c:pt idx="5">
                  <c:v>26984</c:v>
                </c:pt>
              </c:numCache>
            </c:numRef>
          </c:val>
          <c:extLst>
            <c:ext xmlns:c16="http://schemas.microsoft.com/office/drawing/2014/chart" uri="{C3380CC4-5D6E-409C-BE32-E72D297353CC}">
              <c16:uniqueId val="{00000001-C263-460B-AF7D-A10D77C87B7F}"/>
            </c:ext>
          </c:extLst>
        </c:ser>
        <c:dLbls>
          <c:showLegendKey val="0"/>
          <c:showVal val="0"/>
          <c:showCatName val="0"/>
          <c:showSerName val="0"/>
          <c:showPercent val="0"/>
          <c:showBubbleSize val="0"/>
        </c:dLbls>
        <c:gapWidth val="150"/>
        <c:axId val="108008960"/>
        <c:axId val="108010496"/>
      </c:barChart>
      <c:catAx>
        <c:axId val="108008960"/>
        <c:scaling>
          <c:orientation val="minMax"/>
        </c:scaling>
        <c:delete val="0"/>
        <c:axPos val="l"/>
        <c:numFmt formatCode="General" sourceLinked="0"/>
        <c:majorTickMark val="out"/>
        <c:minorTickMark val="none"/>
        <c:tickLblPos val="nextTo"/>
        <c:crossAx val="108010496"/>
        <c:crosses val="autoZero"/>
        <c:auto val="1"/>
        <c:lblAlgn val="ctr"/>
        <c:lblOffset val="100"/>
        <c:noMultiLvlLbl val="0"/>
      </c:catAx>
      <c:valAx>
        <c:axId val="108010496"/>
        <c:scaling>
          <c:orientation val="minMax"/>
        </c:scaling>
        <c:delete val="0"/>
        <c:axPos val="b"/>
        <c:majorGridlines/>
        <c:numFmt formatCode="#,##0" sourceLinked="1"/>
        <c:majorTickMark val="out"/>
        <c:minorTickMark val="none"/>
        <c:tickLblPos val="nextTo"/>
        <c:crossAx val="108008960"/>
        <c:crosses val="autoZero"/>
        <c:crossBetween val="between"/>
      </c:valAx>
    </c:plotArea>
    <c:legend>
      <c:legendPos val="r"/>
      <c:layout>
        <c:manualLayout>
          <c:xMode val="edge"/>
          <c:yMode val="edge"/>
          <c:x val="0.75953342652149625"/>
          <c:y val="0.1273912114603562"/>
          <c:w val="7.987535344338012E-2"/>
          <c:h val="8.7927129213861713E-2"/>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Presupuesto: €</a:t>
            </a:r>
            <a:r>
              <a:rPr lang="es-ES" baseline="0"/>
              <a:t> de 2015 por habitante </a:t>
            </a:r>
            <a:endParaRPr lang="es-ES"/>
          </a:p>
        </c:rich>
      </c:tx>
      <c:layout/>
      <c:overlay val="0"/>
      <c:spPr>
        <a:noFill/>
        <a:ln>
          <a:noFill/>
        </a:ln>
        <a:effectLst/>
      </c:spPr>
    </c:title>
    <c:autoTitleDeleted val="0"/>
    <c:plotArea>
      <c:layout>
        <c:manualLayout>
          <c:layoutTarget val="inner"/>
          <c:xMode val="edge"/>
          <c:yMode val="edge"/>
          <c:x val="5.4724831421795767E-2"/>
          <c:y val="0.14949617089883119"/>
          <c:w val="0.91526445046459248"/>
          <c:h val="0.7277580477772807"/>
        </c:manualLayout>
      </c:layout>
      <c:barChart>
        <c:barDir val="col"/>
        <c:grouping val="clustered"/>
        <c:varyColors val="0"/>
        <c:ser>
          <c:idx val="0"/>
          <c:order val="0"/>
          <c:spPr>
            <a:solidFill>
              <a:schemeClr val="accent1"/>
            </a:solidFill>
            <a:ln>
              <a:noFill/>
            </a:ln>
            <a:effectLst/>
          </c:spPr>
          <c:invertIfNegative val="0"/>
          <c:cat>
            <c:numRef>
              <c:f>'1958-2027'!$B$3:$BN$3</c:f>
              <c:numCache>
                <c:formatCode>General</c:formatCode>
                <c:ptCount val="65"/>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pt idx="61">
                  <c:v>2019</c:v>
                </c:pt>
                <c:pt idx="62">
                  <c:v>2020</c:v>
                </c:pt>
                <c:pt idx="63">
                  <c:v>2021</c:v>
                </c:pt>
                <c:pt idx="64">
                  <c:v>2022</c:v>
                </c:pt>
              </c:numCache>
            </c:numRef>
          </c:cat>
          <c:val>
            <c:numRef>
              <c:f>'1958-2027'!$B$38:$BN$38</c:f>
              <c:numCache>
                <c:formatCode>General</c:formatCode>
                <c:ptCount val="65"/>
                <c:pt idx="2" formatCode="_-* #,##0\ _€_-;\-* #,##0\ _€_-;_-* &quot;-&quot;??\ _€_-;_-@_-">
                  <c:v>1.5148800678860093</c:v>
                </c:pt>
                <c:pt idx="3" formatCode="_-* #,##0\ _€_-;\-* #,##0\ _€_-;_-* &quot;-&quot;??\ _€_-;_-@_-">
                  <c:v>2.321188958297578</c:v>
                </c:pt>
                <c:pt idx="4" formatCode="_-* #,##0\ _€_-;\-* #,##0\ _€_-;_-* &quot;-&quot;??\ _€_-;_-@_-">
                  <c:v>2.6869883659464198</c:v>
                </c:pt>
                <c:pt idx="5" formatCode="_-* #,##0\ _€_-;\-* #,##0\ _€_-;_-* &quot;-&quot;??\ _€_-;_-@_-">
                  <c:v>2.4459831533767002</c:v>
                </c:pt>
                <c:pt idx="6" formatCode="_-* #,##0\ _€_-;\-* #,##0\ _€_-;_-* &quot;-&quot;??\ _€_-;_-@_-">
                  <c:v>2.7304508821124251</c:v>
                </c:pt>
                <c:pt idx="7" formatCode="_-* #,##0\ _€_-;\-* #,##0\ _€_-;_-* &quot;-&quot;??\ _€_-;_-@_-">
                  <c:v>0.25405996233809097</c:v>
                </c:pt>
                <c:pt idx="8" formatCode="_-* #,##0\ _€_-;\-* #,##0\ _€_-;_-* &quot;-&quot;??\ _€_-;_-@_-">
                  <c:v>6.5819244214290009</c:v>
                </c:pt>
                <c:pt idx="9" formatCode="_-* #,##0\ _€_-;\-* #,##0\ _€_-;_-* &quot;-&quot;??\ _€_-;_-@_-">
                  <c:v>24.09280470848103</c:v>
                </c:pt>
                <c:pt idx="10" formatCode="_-* #,##0\ _€_-;\-* #,##0\ _€_-;_-* &quot;-&quot;??\ _€_-;_-@_-">
                  <c:v>72.359695748630088</c:v>
                </c:pt>
                <c:pt idx="11" formatCode="_-* #,##0\ _€_-;\-* #,##0\ _€_-;_-* &quot;-&quot;??\ _€_-;_-@_-">
                  <c:v>87.26907565841185</c:v>
                </c:pt>
                <c:pt idx="12" formatCode="_-* #,##0\ _€_-;\-* #,##0\ _€_-;_-* &quot;-&quot;??\ _€_-;_-@_-">
                  <c:v>144.06209045281292</c:v>
                </c:pt>
                <c:pt idx="13" formatCode="_-* #,##0\ _€_-;\-* #,##0\ _€_-;_-* &quot;-&quot;??\ _€_-;_-@_-">
                  <c:v>86.907585409247588</c:v>
                </c:pt>
                <c:pt idx="14" formatCode="_-* #,##0\ _€_-;\-* #,##0\ _€_-;_-* &quot;-&quot;??\ _€_-;_-@_-">
                  <c:v>114.66636611955889</c:v>
                </c:pt>
                <c:pt idx="15" formatCode="_-* #,##0\ _€_-;\-* #,##0\ _€_-;_-* &quot;-&quot;??\ _€_-;_-@_-">
                  <c:v>113.18570102529851</c:v>
                </c:pt>
                <c:pt idx="16" formatCode="_-* #,##0\ _€_-;\-* #,##0\ _€_-;_-* &quot;-&quot;??\ _€_-;_-@_-">
                  <c:v>106.98626715423916</c:v>
                </c:pt>
                <c:pt idx="17" formatCode="_-* #,##0\ _€_-;\-* #,##0\ _€_-;_-* &quot;-&quot;??\ _€_-;_-@_-">
                  <c:v>113.30130052462488</c:v>
                </c:pt>
                <c:pt idx="18" formatCode="_-* #,##0\ _€_-;\-* #,##0\ _€_-;_-* &quot;-&quot;??\ _€_-;_-@_-">
                  <c:v>132.75440130305878</c:v>
                </c:pt>
                <c:pt idx="19" formatCode="_-* #,##0\ _€_-;\-* #,##0\ _€_-;_-* &quot;-&quot;??\ _€_-;_-@_-">
                  <c:v>138.94991947676013</c:v>
                </c:pt>
                <c:pt idx="20" formatCode="_-* #,##0\ _€_-;\-* #,##0\ _€_-;_-* &quot;-&quot;??\ _€_-;_-@_-">
                  <c:v>175.21975162673812</c:v>
                </c:pt>
                <c:pt idx="21" formatCode="_-* #,##0\ _€_-;\-* #,##0\ _€_-;_-* &quot;-&quot;??\ _€_-;_-@_-">
                  <c:v>187.98686466848542</c:v>
                </c:pt>
                <c:pt idx="22" formatCode="_-* #,##0\ _€_-;\-* #,##0\ _€_-;_-* &quot;-&quot;??\ _€_-;_-@_-">
                  <c:v>186.58255247086248</c:v>
                </c:pt>
                <c:pt idx="23" formatCode="_-* #,##0\ _€_-;\-* #,##0\ _€_-;_-* &quot;-&quot;??\ _€_-;_-@_-">
                  <c:v>181.40595131509644</c:v>
                </c:pt>
                <c:pt idx="24" formatCode="_-* #,##0\ _€_-;\-* #,##0\ _€_-;_-* &quot;-&quot;??\ _€_-;_-@_-">
                  <c:v>190.13952675802599</c:v>
                </c:pt>
                <c:pt idx="25" formatCode="_-* #,##0\ _€_-;\-* #,##0\ _€_-;_-* &quot;-&quot;??\ _€_-;_-@_-">
                  <c:v>210.71164003678379</c:v>
                </c:pt>
                <c:pt idx="26" formatCode="_-* #,##0\ _€_-;\-* #,##0\ _€_-;_-* &quot;-&quot;??\ _€_-;_-@_-">
                  <c:v>218.54084812596281</c:v>
                </c:pt>
                <c:pt idx="27" formatCode="_-* #,##0\ _€_-;\-* #,##0\ _€_-;_-* &quot;-&quot;??\ _€_-;_-@_-">
                  <c:v>212.76774011246269</c:v>
                </c:pt>
                <c:pt idx="28" formatCode="_-* #,##0\ _€_-;\-* #,##0\ _€_-;_-* &quot;-&quot;??\ _€_-;_-@_-">
                  <c:v>213.18411512284945</c:v>
                </c:pt>
                <c:pt idx="29" formatCode="_-* #,##0\ _€_-;\-* #,##0\ _€_-;_-* &quot;-&quot;??\ _€_-;_-@_-">
                  <c:v>207.61765555868939</c:v>
                </c:pt>
                <c:pt idx="30" formatCode="_-* #,##0\ _€_-;\-* #,##0\ _€_-;_-* &quot;-&quot;??\ _€_-;_-@_-">
                  <c:v>231.83061899614646</c:v>
                </c:pt>
                <c:pt idx="31" formatCode="_-* #,##0\ _€_-;\-* #,##0\ _€_-;_-* &quot;-&quot;??\ _€_-;_-@_-">
                  <c:v>218.17526467794994</c:v>
                </c:pt>
                <c:pt idx="32" formatCode="_-* #,##0\ _€_-;\-* #,##0\ _€_-;_-* &quot;-&quot;??\ _€_-;_-@_-">
                  <c:v>222.11254197911106</c:v>
                </c:pt>
                <c:pt idx="33" formatCode="_-* #,##0\ _€_-;\-* #,##0\ _€_-;_-* &quot;-&quot;??\ _€_-;_-@_-">
                  <c:v>243.64782679988784</c:v>
                </c:pt>
                <c:pt idx="34" formatCode="_-* #,##0\ _€_-;\-* #,##0\ _€_-;_-* &quot;-&quot;??\ _€_-;_-@_-">
                  <c:v>252.33479819064462</c:v>
                </c:pt>
                <c:pt idx="35" formatCode="_-* #,##0\ _€_-;\-* #,##0\ _€_-;_-* &quot;-&quot;??\ _€_-;_-@_-">
                  <c:v>268.99402182196286</c:v>
                </c:pt>
                <c:pt idx="36" formatCode="_-* #,##0\ _€_-;\-* #,##0\ _€_-;_-* &quot;-&quot;??\ _€_-;_-@_-">
                  <c:v>239.46503173355035</c:v>
                </c:pt>
                <c:pt idx="37" formatCode="_-* #,##0\ _€_-;\-* #,##0\ _€_-;_-* &quot;-&quot;??\ _€_-;_-@_-">
                  <c:v>250.8425934511929</c:v>
                </c:pt>
                <c:pt idx="38" formatCode="_-* #,##0\ _€_-;\-* #,##0\ _€_-;_-* &quot;-&quot;??\ _€_-;_-@_-">
                  <c:v>284.42079239297448</c:v>
                </c:pt>
                <c:pt idx="39" formatCode="_-* #,##0\ _€_-;\-* #,##0\ _€_-;_-* &quot;-&quot;??\ _€_-;_-@_-">
                  <c:v>289.87890413606414</c:v>
                </c:pt>
                <c:pt idx="40" formatCode="_-* #,##0\ _€_-;\-* #,##0\ _€_-;_-* &quot;-&quot;??\ _€_-;_-@_-">
                  <c:v>288.49259810987792</c:v>
                </c:pt>
                <c:pt idx="41" formatCode="_-* #,##0\ _€_-;\-* #,##0\ _€_-;_-* &quot;-&quot;??\ _€_-;_-@_-">
                  <c:v>294.13211523062353</c:v>
                </c:pt>
                <c:pt idx="42" formatCode="_-* #,##0\ _€_-;\-* #,##0\ _€_-;_-* &quot;-&quot;??\ _€_-;_-@_-">
                  <c:v>278.66922518012063</c:v>
                </c:pt>
                <c:pt idx="43" formatCode="_-* #,##0\ _€_-;\-* #,##0\ _€_-;_-* &quot;-&quot;??\ _€_-;_-@_-">
                  <c:v>271.30265724990483</c:v>
                </c:pt>
                <c:pt idx="44" formatCode="_-* #,##0\ _€_-;\-* #,##0\ _€_-;_-* &quot;-&quot;??\ _€_-;_-@_-">
                  <c:v>280.52909222811314</c:v>
                </c:pt>
                <c:pt idx="45" formatCode="_-* #,##0\ _€_-;\-* #,##0\ _€_-;_-* &quot;-&quot;??\ _€_-;_-@_-">
                  <c:v>284.42362100476998</c:v>
                </c:pt>
                <c:pt idx="46" formatCode="_-* #,##0\ _€_-;\-* #,##0\ _€_-;_-* &quot;-&quot;??\ _€_-;_-@_-">
                  <c:v>254.00412165209119</c:v>
                </c:pt>
                <c:pt idx="47" formatCode="_-* #,##0\ _€_-;\-* #,##0\ _€_-;_-* &quot;-&quot;??\ _€_-;_-@_-">
                  <c:v>258.31289279607205</c:v>
                </c:pt>
                <c:pt idx="48" formatCode="_-* #,##0\ _€_-;\-* #,##0\ _€_-;_-* &quot;-&quot;??\ _€_-;_-@_-">
                  <c:v>256.659077564999</c:v>
                </c:pt>
                <c:pt idx="49" formatCode="_-* #,##0\ _€_-;\-* #,##0\ _€_-;_-* &quot;-&quot;??\ _€_-;_-@_-">
                  <c:v>271.44794388959656</c:v>
                </c:pt>
                <c:pt idx="50" formatCode="_-* #,##0\ _€_-;\-* #,##0\ _€_-;_-* &quot;-&quot;??\ _€_-;_-@_-">
                  <c:v>281.51835000502524</c:v>
                </c:pt>
                <c:pt idx="51" formatCode="_-* #,##0\ _€_-;\-* #,##0\ _€_-;_-* &quot;-&quot;??\ _€_-;_-@_-">
                  <c:v>258.08497155226178</c:v>
                </c:pt>
                <c:pt idx="52" formatCode="_-* #,##0\ _€_-;\-* #,##0\ _€_-;_-* &quot;-&quot;??\ _€_-;_-@_-">
                  <c:v>285.21675076864909</c:v>
                </c:pt>
                <c:pt idx="53" formatCode="_-* #,##0\ _€_-;\-* #,##0\ _€_-;_-* &quot;-&quot;??\ _€_-;_-@_-">
                  <c:v>280.43477418285488</c:v>
                </c:pt>
                <c:pt idx="54" formatCode="_-* #,##0\ _€_-;\-* #,##0\ _€_-;_-* &quot;-&quot;??\ _€_-;_-@_-">
                  <c:v>292.0728101450581</c:v>
                </c:pt>
                <c:pt idx="55" formatCode="_-* #,##0\ _€_-;\-* #,##0\ _€_-;_-* &quot;-&quot;??\ _€_-;_-@_-">
                  <c:v>291.36524865005458</c:v>
                </c:pt>
                <c:pt idx="56" formatCode="_-* #,##0\ _€_-;\-* #,##0\ _€_-;_-* &quot;-&quot;??\ _€_-;_-@_-">
                  <c:v>270.92977811531381</c:v>
                </c:pt>
                <c:pt idx="57" formatCode="_-* #,##0\ _€_-;\-* #,##0\ _€_-;_-* &quot;-&quot;??\ _€_-;_-@_-">
                  <c:v>276.08527524859676</c:v>
                </c:pt>
                <c:pt idx="58" formatCode="_-* #,##0\ _€_-;\-* #,##0\ _€_-;_-* &quot;-&quot;??\ _€_-;_-@_-">
                  <c:v>253.24027255196719</c:v>
                </c:pt>
                <c:pt idx="59" formatCode="_-* #,##0\ _€_-;\-* #,##0\ _€_-;_-* &quot;-&quot;??\ _€_-;_-@_-">
                  <c:v>241.99337389361088</c:v>
                </c:pt>
                <c:pt idx="60" formatCode="_-* #,##0\ _€_-;\-* #,##0\ _€_-;_-* &quot;-&quot;??\ _€_-;_-@_-">
                  <c:v>291.0475670554053</c:v>
                </c:pt>
                <c:pt idx="61" formatCode="_-* #,##0\ _€_-;\-* #,##0\ _€_-;_-* &quot;-&quot;??\ _€_-;_-@_-">
                  <c:v>307.93951391429039</c:v>
                </c:pt>
                <c:pt idx="62" formatCode="_-* #,##0\ _€_-;\-* #,##0\ _€_-;_-* &quot;-&quot;??\ _€_-;_-@_-">
                  <c:v>312.82640007166833</c:v>
                </c:pt>
                <c:pt idx="63" formatCode="_-* #,##0\ _€_-;\-* #,##0\ _€_-;_-* &quot;-&quot;??\ _€_-;_-@_-">
                  <c:v>337.14860691567327</c:v>
                </c:pt>
                <c:pt idx="64" formatCode="_-* #,##0\ _€_-;\-* #,##0\ _€_-;_-* &quot;-&quot;??\ _€_-;_-@_-">
                  <c:v>337.19248875529792</c:v>
                </c:pt>
              </c:numCache>
            </c:numRef>
          </c:val>
          <c:extLst>
            <c:ext xmlns:c16="http://schemas.microsoft.com/office/drawing/2014/chart" uri="{C3380CC4-5D6E-409C-BE32-E72D297353CC}">
              <c16:uniqueId val="{00000000-08AE-4564-91A2-F6A138BF6207}"/>
            </c:ext>
          </c:extLst>
        </c:ser>
        <c:dLbls>
          <c:showLegendKey val="0"/>
          <c:showVal val="0"/>
          <c:showCatName val="0"/>
          <c:showSerName val="0"/>
          <c:showPercent val="0"/>
          <c:showBubbleSize val="0"/>
        </c:dLbls>
        <c:gapWidth val="42"/>
        <c:overlap val="-27"/>
        <c:axId val="108329216"/>
        <c:axId val="108224512"/>
      </c:barChart>
      <c:catAx>
        <c:axId val="10832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108224512"/>
        <c:crosses val="autoZero"/>
        <c:auto val="1"/>
        <c:lblAlgn val="ctr"/>
        <c:lblOffset val="100"/>
        <c:noMultiLvlLbl val="0"/>
      </c:catAx>
      <c:valAx>
        <c:axId val="108224512"/>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108329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Presupuesto: € de 2015</a:t>
            </a:r>
          </a:p>
          <a:p>
            <a:pPr>
              <a:defRPr sz="1400" b="0" i="0" u="none" strike="noStrike" kern="1200" spc="0" baseline="0">
                <a:solidFill>
                  <a:schemeClr val="tx1">
                    <a:lumMod val="65000"/>
                    <a:lumOff val="35000"/>
                  </a:schemeClr>
                </a:solidFill>
                <a:latin typeface="+mn-lt"/>
                <a:ea typeface="+mn-ea"/>
                <a:cs typeface="+mn-cs"/>
              </a:defRPr>
            </a:pPr>
            <a:r>
              <a:rPr lang="es-ES" baseline="0"/>
              <a:t> </a:t>
            </a:r>
            <a:endParaRPr lang="es-ES"/>
          </a:p>
        </c:rich>
      </c:tx>
      <c:layout/>
      <c:overlay val="0"/>
      <c:spPr>
        <a:noFill/>
        <a:ln>
          <a:noFill/>
        </a:ln>
        <a:effectLst/>
      </c:spPr>
    </c:title>
    <c:autoTitleDeleted val="0"/>
    <c:plotArea>
      <c:layout>
        <c:manualLayout>
          <c:layoutTarget val="inner"/>
          <c:xMode val="edge"/>
          <c:yMode val="edge"/>
          <c:x val="5.4724831421795767E-2"/>
          <c:y val="4.0669085046352277E-2"/>
          <c:w val="0.91526445046459248"/>
          <c:h val="0.8365851336297595"/>
        </c:manualLayout>
      </c:layout>
      <c:barChart>
        <c:barDir val="col"/>
        <c:grouping val="clustered"/>
        <c:varyColors val="0"/>
        <c:ser>
          <c:idx val="0"/>
          <c:order val="0"/>
          <c:spPr>
            <a:solidFill>
              <a:schemeClr val="accent1"/>
            </a:solidFill>
            <a:ln>
              <a:noFill/>
            </a:ln>
            <a:effectLst/>
          </c:spPr>
          <c:invertIfNegative val="0"/>
          <c:cat>
            <c:numRef>
              <c:f>'1958-2027'!$B$3:$BS$3</c:f>
              <c:numCache>
                <c:formatCode>General</c:formatCode>
                <c:ptCount val="70"/>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pt idx="61">
                  <c:v>2019</c:v>
                </c:pt>
                <c:pt idx="62">
                  <c:v>2020</c:v>
                </c:pt>
                <c:pt idx="63">
                  <c:v>2021</c:v>
                </c:pt>
                <c:pt idx="64">
                  <c:v>2022</c:v>
                </c:pt>
                <c:pt idx="65">
                  <c:v>2023</c:v>
                </c:pt>
                <c:pt idx="66">
                  <c:v>2024</c:v>
                </c:pt>
                <c:pt idx="67">
                  <c:v>2025</c:v>
                </c:pt>
                <c:pt idx="68">
                  <c:v>2026</c:v>
                </c:pt>
                <c:pt idx="69">
                  <c:v>2027</c:v>
                </c:pt>
              </c:numCache>
            </c:numRef>
          </c:cat>
          <c:val>
            <c:numRef>
              <c:f>'1958-2027'!$B$34:$BS$34</c:f>
              <c:numCache>
                <c:formatCode>General</c:formatCode>
                <c:ptCount val="70"/>
                <c:pt idx="2" formatCode="#,##0">
                  <c:v>262.43960142977193</c:v>
                </c:pt>
                <c:pt idx="3" formatCode="#,##0">
                  <c:v>406.17328468553609</c:v>
                </c:pt>
                <c:pt idx="4" formatCode="#,##0">
                  <c:v>475.62168524837836</c:v>
                </c:pt>
                <c:pt idx="5" formatCode="#,##0">
                  <c:v>437.68060296417667</c:v>
                </c:pt>
                <c:pt idx="6" formatCode="#,##0">
                  <c:v>493.19022443997545</c:v>
                </c:pt>
                <c:pt idx="7" formatCode="#,##0">
                  <c:v>771.4779562287988</c:v>
                </c:pt>
                <c:pt idx="8" formatCode="#,##0">
                  <c:v>1210.3115578529405</c:v>
                </c:pt>
                <c:pt idx="9" formatCode="#,##0">
                  <c:v>4456.1029572030784</c:v>
                </c:pt>
                <c:pt idx="10" formatCode="#,##0">
                  <c:v>13460.457550790486</c:v>
                </c:pt>
                <c:pt idx="11" formatCode="#,##0">
                  <c:v>16359.080866101396</c:v>
                </c:pt>
                <c:pt idx="12" formatCode="#,##0">
                  <c:v>27221.296816697217</c:v>
                </c:pt>
                <c:pt idx="13" formatCode="#,##0">
                  <c:v>16555.927958436536</c:v>
                </c:pt>
                <c:pt idx="14" formatCode="#,##0">
                  <c:v>21993.104653480739</c:v>
                </c:pt>
                <c:pt idx="15" formatCode="#,##0">
                  <c:v>29123.24159577219</c:v>
                </c:pt>
                <c:pt idx="16" formatCode="#,##0">
                  <c:v>27635.332414868728</c:v>
                </c:pt>
                <c:pt idx="17" formatCode="#,##0">
                  <c:v>29327.390838128937</c:v>
                </c:pt>
                <c:pt idx="18" formatCode="#,##0">
                  <c:v>34410.44422244258</c:v>
                </c:pt>
                <c:pt idx="19" formatCode="#,##0">
                  <c:v>36082.650565896554</c:v>
                </c:pt>
                <c:pt idx="20" formatCode="#,##0">
                  <c:v>45590.274384137563</c:v>
                </c:pt>
                <c:pt idx="21" formatCode="#,##0">
                  <c:v>49033.837142009455</c:v>
                </c:pt>
                <c:pt idx="22" formatCode="#,##0">
                  <c:v>48821.491637183011</c:v>
                </c:pt>
                <c:pt idx="23" formatCode="#,##0">
                  <c:v>49350.832365728216</c:v>
                </c:pt>
                <c:pt idx="24" formatCode="#,##0">
                  <c:v>51816.317300397961</c:v>
                </c:pt>
                <c:pt idx="25" formatCode="#,##0">
                  <c:v>57477.01405562352</c:v>
                </c:pt>
                <c:pt idx="26" formatCode="#,##0">
                  <c:v>59667.802589099192</c:v>
                </c:pt>
                <c:pt idx="27" formatCode="#,##0">
                  <c:v>58174.618690216943</c:v>
                </c:pt>
                <c:pt idx="28" formatCode="#,##0">
                  <c:v>68777.803300095504</c:v>
                </c:pt>
                <c:pt idx="29" formatCode="#,##0">
                  <c:v>67123.686196102237</c:v>
                </c:pt>
                <c:pt idx="30" formatCode="#,##0">
                  <c:v>75195.674047192282</c:v>
                </c:pt>
                <c:pt idx="31" formatCode="#,##0">
                  <c:v>71053.185791700409</c:v>
                </c:pt>
                <c:pt idx="32" formatCode="#,##0">
                  <c:v>72770.340766317167</c:v>
                </c:pt>
                <c:pt idx="33" formatCode="#,##0">
                  <c:v>84111.409346142216</c:v>
                </c:pt>
                <c:pt idx="34" formatCode="#,##0">
                  <c:v>87472.272378860391</c:v>
                </c:pt>
                <c:pt idx="35" formatCode="#,##0">
                  <c:v>93596.070436829556</c:v>
                </c:pt>
                <c:pt idx="36" formatCode="#,##0">
                  <c:v>83553.334988358867</c:v>
                </c:pt>
                <c:pt idx="37" formatCode="#,##0">
                  <c:v>91250.153811123979</c:v>
                </c:pt>
                <c:pt idx="38" formatCode="#,##0">
                  <c:v>103730.51531397275</c:v>
                </c:pt>
                <c:pt idx="39" formatCode="#,##0">
                  <c:v>105973.12362082991</c:v>
                </c:pt>
                <c:pt idx="40" formatCode="#,##0">
                  <c:v>105695.8695095579</c:v>
                </c:pt>
                <c:pt idx="41" formatCode="#,##0">
                  <c:v>108041.03770526875</c:v>
                </c:pt>
                <c:pt idx="42" formatCode="#,##0">
                  <c:v>102692.45441299432</c:v>
                </c:pt>
                <c:pt idx="43" formatCode="#,##0">
                  <c:v>100344.23385943238</c:v>
                </c:pt>
                <c:pt idx="44" formatCode="#,##0">
                  <c:v>104281.97967181345</c:v>
                </c:pt>
                <c:pt idx="45" formatCode="#,##0">
                  <c:v>106309.20141388291</c:v>
                </c:pt>
                <c:pt idx="46" formatCode="#,##0">
                  <c:v>116647.89523196773</c:v>
                </c:pt>
                <c:pt idx="47" formatCode="#,##0">
                  <c:v>119211.68158644042</c:v>
                </c:pt>
                <c:pt idx="48" formatCode="#,##0">
                  <c:v>118949.51957177171</c:v>
                </c:pt>
                <c:pt idx="49" formatCode="#,##0">
                  <c:v>134196.12719261568</c:v>
                </c:pt>
                <c:pt idx="50" formatCode="#,##0">
                  <c:v>139728.60951791523</c:v>
                </c:pt>
                <c:pt idx="51" formatCode="#,##0">
                  <c:v>128565.17052549357</c:v>
                </c:pt>
                <c:pt idx="52" formatCode="#,##0">
                  <c:v>142435.64241572403</c:v>
                </c:pt>
                <c:pt idx="53" formatCode="#,##0">
                  <c:v>140362.54573923995</c:v>
                </c:pt>
                <c:pt idx="54" formatCode="#,##0">
                  <c:v>146540.83526074627</c:v>
                </c:pt>
                <c:pt idx="55" formatCode="#,##0">
                  <c:v>147733.04607569982</c:v>
                </c:pt>
                <c:pt idx="56" formatCode="#,##0">
                  <c:v>137695.9117922053</c:v>
                </c:pt>
                <c:pt idx="57" formatCode="#,##0">
                  <c:v>140719</c:v>
                </c:pt>
                <c:pt idx="58" formatCode="#,##0">
                  <c:v>129476.31681957185</c:v>
                </c:pt>
                <c:pt idx="59" formatCode="#,##0">
                  <c:v>124005.00579496021</c:v>
                </c:pt>
                <c:pt idx="60" formatCode="#,##0">
                  <c:v>149479.28004014748</c:v>
                </c:pt>
                <c:pt idx="61" formatCode="#,##0">
                  <c:v>158552.27261039682</c:v>
                </c:pt>
                <c:pt idx="62" formatCode="#,##0">
                  <c:v>161298.4966825966</c:v>
                </c:pt>
                <c:pt idx="63" formatCode="#,##0">
                  <c:v>151370.87738854322</c:v>
                </c:pt>
                <c:pt idx="64" formatCode="#,##0">
                  <c:v>151565.71089222605</c:v>
                </c:pt>
                <c:pt idx="65" formatCode="#,##0">
                  <c:v>151884.9</c:v>
                </c:pt>
                <c:pt idx="66" formatCode="#,##0">
                  <c:v>153101.36000000002</c:v>
                </c:pt>
                <c:pt idx="67" formatCode="#,##0">
                  <c:v>154556.16</c:v>
                </c:pt>
                <c:pt idx="68" formatCode="#,##0">
                  <c:v>156360.75</c:v>
                </c:pt>
                <c:pt idx="69" formatCode="#,##0">
                  <c:v>159424.22</c:v>
                </c:pt>
              </c:numCache>
            </c:numRef>
          </c:val>
          <c:extLst>
            <c:ext xmlns:c16="http://schemas.microsoft.com/office/drawing/2014/chart" uri="{C3380CC4-5D6E-409C-BE32-E72D297353CC}">
              <c16:uniqueId val="{00000000-430F-4C8B-9B3D-6946BA03F15C}"/>
            </c:ext>
          </c:extLst>
        </c:ser>
        <c:dLbls>
          <c:showLegendKey val="0"/>
          <c:showVal val="0"/>
          <c:showCatName val="0"/>
          <c:showSerName val="0"/>
          <c:showPercent val="0"/>
          <c:showBubbleSize val="0"/>
        </c:dLbls>
        <c:gapWidth val="122"/>
        <c:overlap val="-27"/>
        <c:axId val="108343296"/>
        <c:axId val="108344832"/>
      </c:barChart>
      <c:catAx>
        <c:axId val="10834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8344832"/>
        <c:crosses val="autoZero"/>
        <c:auto val="1"/>
        <c:lblAlgn val="ctr"/>
        <c:lblOffset val="100"/>
        <c:noMultiLvlLbl val="0"/>
      </c:catAx>
      <c:valAx>
        <c:axId val="10834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10834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La PAC en los presupuestos de la UE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3615048118985126"/>
          <c:y val="2.8997955010224969E-2"/>
          <c:w val="0.83329396325459326"/>
          <c:h val="0.84644896381817314"/>
        </c:manualLayout>
      </c:layout>
      <c:lineChart>
        <c:grouping val="standard"/>
        <c:varyColors val="0"/>
        <c:ser>
          <c:idx val="0"/>
          <c:order val="0"/>
          <c:spPr>
            <a:ln w="28575" cap="rnd">
              <a:solidFill>
                <a:schemeClr val="accent1"/>
              </a:solidFill>
              <a:round/>
            </a:ln>
            <a:effectLst/>
          </c:spPr>
          <c:marker>
            <c:symbol val="none"/>
          </c:marker>
          <c:dLbls>
            <c:dLbl>
              <c:idx val="41"/>
              <c:layout>
                <c:manualLayout>
                  <c:x val="-2.777777777777779E-2"/>
                  <c:y val="-1.635991820040903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B4-45B7-8075-7F4576F8352E}"/>
                </c:ext>
              </c:extLst>
            </c:dLbl>
            <c:dLbl>
              <c:idx val="42"/>
              <c:layout>
                <c:manualLayout>
                  <c:x val="-8.6111111111111166E-2"/>
                  <c:y val="6.1349693251533756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B4-45B7-8075-7F4576F835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'1958-2027'!$I$3:$BS$3</c:f>
              <c:numCache>
                <c:formatCode>General</c:formatCode>
                <c:ptCount val="63"/>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pt idx="57">
                  <c:v>2022</c:v>
                </c:pt>
                <c:pt idx="58">
                  <c:v>2023</c:v>
                </c:pt>
                <c:pt idx="59">
                  <c:v>2024</c:v>
                </c:pt>
                <c:pt idx="60">
                  <c:v>2025</c:v>
                </c:pt>
                <c:pt idx="61">
                  <c:v>2026</c:v>
                </c:pt>
                <c:pt idx="62">
                  <c:v>2027</c:v>
                </c:pt>
              </c:numCache>
            </c:numRef>
          </c:cat>
          <c:val>
            <c:numRef>
              <c:f>'1958-2027'!$I$64:$BS$64</c:f>
              <c:numCache>
                <c:formatCode>0%</c:formatCode>
                <c:ptCount val="63"/>
                <c:pt idx="0">
                  <c:v>0.37467362924281988</c:v>
                </c:pt>
                <c:pt idx="1">
                  <c:v>0.40495207667731631</c:v>
                </c:pt>
                <c:pt idx="2">
                  <c:v>0.71413568578029818</c:v>
                </c:pt>
                <c:pt idx="3">
                  <c:v>0.86948047583843002</c:v>
                </c:pt>
                <c:pt idx="4">
                  <c:v>0.90292944141117171</c:v>
                </c:pt>
                <c:pt idx="5">
                  <c:v>0.93539524991137901</c:v>
                </c:pt>
                <c:pt idx="6">
                  <c:v>0.82329753975805353</c:v>
                </c:pt>
                <c:pt idx="7">
                  <c:v>0.81311853441373338</c:v>
                </c:pt>
                <c:pt idx="8">
                  <c:v>0.80467015892746174</c:v>
                </c:pt>
                <c:pt idx="9">
                  <c:v>0.72468092159787845</c:v>
                </c:pt>
                <c:pt idx="10">
                  <c:v>0.75717306469081469</c:v>
                </c:pt>
                <c:pt idx="11">
                  <c:v>0.76014174644311627</c:v>
                </c:pt>
                <c:pt idx="12">
                  <c:v>0.76696161815039099</c:v>
                </c:pt>
                <c:pt idx="13">
                  <c:v>0.747803484528891</c:v>
                </c:pt>
                <c:pt idx="14">
                  <c:v>0.7505678342135057</c:v>
                </c:pt>
                <c:pt idx="15">
                  <c:v>0.73193418803957799</c:v>
                </c:pt>
                <c:pt idx="16">
                  <c:v>0.65460904885478954</c:v>
                </c:pt>
                <c:pt idx="17">
                  <c:v>0.63072067846953528</c:v>
                </c:pt>
                <c:pt idx="18">
                  <c:v>0.66763649718436291</c:v>
                </c:pt>
                <c:pt idx="19">
                  <c:v>0.69885604141587954</c:v>
                </c:pt>
                <c:pt idx="20">
                  <c:v>0.73251804085792305</c:v>
                </c:pt>
                <c:pt idx="21">
                  <c:v>0.66010197431031792</c:v>
                </c:pt>
                <c:pt idx="22">
                  <c:v>0.67657318741450068</c:v>
                </c:pt>
                <c:pt idx="23">
                  <c:v>0.67125692011788896</c:v>
                </c:pt>
                <c:pt idx="24">
                  <c:v>0.63180157567638529</c:v>
                </c:pt>
                <c:pt idx="25">
                  <c:v>0.62251690197422316</c:v>
                </c:pt>
                <c:pt idx="26">
                  <c:v>0.62022477789447328</c:v>
                </c:pt>
                <c:pt idx="27">
                  <c:v>0.58321564980116336</c:v>
                </c:pt>
                <c:pt idx="28">
                  <c:v>0.58425460843364196</c:v>
                </c:pt>
                <c:pt idx="29">
                  <c:v>0.59772983022652781</c:v>
                </c:pt>
                <c:pt idx="30">
                  <c:v>0.55631023901760257</c:v>
                </c:pt>
                <c:pt idx="31">
                  <c:v>0.5541124360981512</c:v>
                </c:pt>
                <c:pt idx="32">
                  <c:v>0.55128409115111543</c:v>
                </c:pt>
                <c:pt idx="33">
                  <c:v>0.52658877990457242</c:v>
                </c:pt>
                <c:pt idx="34">
                  <c:v>0.51792755199325435</c:v>
                </c:pt>
                <c:pt idx="35">
                  <c:v>0.51993252859889949</c:v>
                </c:pt>
                <c:pt idx="36">
                  <c:v>0.53966659922018623</c:v>
                </c:pt>
                <c:pt idx="37">
                  <c:v>0.52155931800241828</c:v>
                </c:pt>
                <c:pt idx="38">
                  <c:v>0.52254932454960656</c:v>
                </c:pt>
                <c:pt idx="39">
                  <c:v>0.46385421607417682</c:v>
                </c:pt>
                <c:pt idx="40">
                  <c:v>0.49317593529205883</c:v>
                </c:pt>
                <c:pt idx="41">
                  <c:v>0.50120594884357439</c:v>
                </c:pt>
                <c:pt idx="42">
                  <c:v>0.45128897618463049</c:v>
                </c:pt>
                <c:pt idx="43">
                  <c:v>0.45645082934277187</c:v>
                </c:pt>
                <c:pt idx="44">
                  <c:v>0.46770725227282162</c:v>
                </c:pt>
                <c:pt idx="45">
                  <c:v>0.44646248017335743</c:v>
                </c:pt>
                <c:pt idx="46">
                  <c:v>0.44792819745699325</c:v>
                </c:pt>
                <c:pt idx="47">
                  <c:v>0.43017826825127337</c:v>
                </c:pt>
                <c:pt idx="48">
                  <c:v>0.42483972692934124</c:v>
                </c:pt>
                <c:pt idx="49">
                  <c:v>0.4368158984104536</c:v>
                </c:pt>
                <c:pt idx="50">
                  <c:v>0.42353200349632958</c:v>
                </c:pt>
                <c:pt idx="51">
                  <c:v>0.45839135691003413</c:v>
                </c:pt>
                <c:pt idx="52">
                  <c:v>0.47584827498972265</c:v>
                </c:pt>
                <c:pt idx="53">
                  <c:v>0.38991362857050432</c:v>
                </c:pt>
                <c:pt idx="54">
                  <c:v>0.36197205909698937</c:v>
                </c:pt>
                <c:pt idx="55">
                  <c:v>0.35087484973954858</c:v>
                </c:pt>
                <c:pt idx="56">
                  <c:v>0.35538863368056617</c:v>
                </c:pt>
                <c:pt idx="57">
                  <c:v>0.35594844838810791</c:v>
                </c:pt>
                <c:pt idx="58">
                  <c:v>0.31776891580400685</c:v>
                </c:pt>
                <c:pt idx="59">
                  <c:v>0.31250290657117613</c:v>
                </c:pt>
                <c:pt idx="60">
                  <c:v>0.30683474537669675</c:v>
                </c:pt>
                <c:pt idx="61">
                  <c:v>0.30058144387258312</c:v>
                </c:pt>
                <c:pt idx="62">
                  <c:v>0.29213980159350944</c:v>
                </c:pt>
              </c:numCache>
            </c:numRef>
          </c:val>
          <c:smooth val="0"/>
          <c:extLst>
            <c:ext xmlns:c16="http://schemas.microsoft.com/office/drawing/2014/chart" uri="{C3380CC4-5D6E-409C-BE32-E72D297353CC}">
              <c16:uniqueId val="{00000002-CFB4-45B7-8075-7F4576F8352E}"/>
            </c:ext>
          </c:extLst>
        </c:ser>
        <c:dLbls>
          <c:showLegendKey val="0"/>
          <c:showVal val="0"/>
          <c:showCatName val="0"/>
          <c:showSerName val="0"/>
          <c:showPercent val="0"/>
          <c:showBubbleSize val="0"/>
        </c:dLbls>
        <c:smooth val="0"/>
        <c:axId val="102077184"/>
        <c:axId val="102078720"/>
      </c:lineChart>
      <c:catAx>
        <c:axId val="10207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2078720"/>
        <c:crossesAt val="0"/>
        <c:auto val="1"/>
        <c:lblAlgn val="ctr"/>
        <c:lblOffset val="100"/>
        <c:noMultiLvlLbl val="0"/>
      </c:catAx>
      <c:valAx>
        <c:axId val="102078720"/>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2077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La Pol. Cohesión (excl. des. rural) a precios de 2015</a:t>
            </a:r>
          </a:p>
        </c:rich>
      </c:tx>
      <c:layout>
        <c:manualLayout>
          <c:xMode val="edge"/>
          <c:yMode val="edge"/>
          <c:x val="0.15457547169811323"/>
          <c:y val="0"/>
        </c:manualLayout>
      </c:layout>
      <c:overlay val="0"/>
      <c:spPr>
        <a:noFill/>
        <a:ln>
          <a:noFill/>
        </a:ln>
        <a:effectLst/>
      </c:spPr>
    </c:title>
    <c:autoTitleDeleted val="0"/>
    <c:plotArea>
      <c:layout>
        <c:manualLayout>
          <c:layoutTarget val="inner"/>
          <c:xMode val="edge"/>
          <c:yMode val="edge"/>
          <c:x val="0.13615048118985126"/>
          <c:y val="2.8997955010224983E-2"/>
          <c:w val="0.83329396325459371"/>
          <c:h val="0.84644896381817336"/>
        </c:manualLayout>
      </c:layout>
      <c:barChart>
        <c:barDir val="col"/>
        <c:grouping val="clustered"/>
        <c:varyColors val="0"/>
        <c:ser>
          <c:idx val="1"/>
          <c:order val="1"/>
          <c:spPr>
            <a:solidFill>
              <a:schemeClr val="bg1">
                <a:lumMod val="85000"/>
              </a:schemeClr>
            </a:solidFill>
            <a:ln>
              <a:noFill/>
            </a:ln>
          </c:spPr>
          <c:invertIfNegative val="0"/>
          <c:cat>
            <c:numRef>
              <c:f>'1958-2027'!$E$3:$BL$3</c:f>
              <c:numCache>
                <c:formatCode>General</c:formatCode>
                <c:ptCount val="60"/>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numCache>
            </c:numRef>
          </c:cat>
          <c:val>
            <c:numRef>
              <c:f>'1958-2027'!$E$93:$BL$93</c:f>
              <c:numCache>
                <c:formatCode>_-* #,##0\ _€_-;\-* #,##0\ _€_-;_-* "-"??\ _€_-;_-@_-</c:formatCode>
                <c:ptCount val="60"/>
                <c:pt idx="12">
                  <c:v>120000</c:v>
                </c:pt>
                <c:pt idx="13">
                  <c:v>120000</c:v>
                </c:pt>
                <c:pt idx="14">
                  <c:v>120000</c:v>
                </c:pt>
                <c:pt idx="15">
                  <c:v>120000</c:v>
                </c:pt>
                <c:pt idx="16">
                  <c:v>120000</c:v>
                </c:pt>
                <c:pt idx="17">
                  <c:v>120000</c:v>
                </c:pt>
                <c:pt idx="18">
                  <c:v>120000</c:v>
                </c:pt>
                <c:pt idx="19">
                  <c:v>120000</c:v>
                </c:pt>
                <c:pt idx="25">
                  <c:v>120000</c:v>
                </c:pt>
                <c:pt idx="26">
                  <c:v>120000</c:v>
                </c:pt>
                <c:pt idx="27">
                  <c:v>120000</c:v>
                </c:pt>
                <c:pt idx="28">
                  <c:v>120000</c:v>
                </c:pt>
                <c:pt idx="29">
                  <c:v>120000</c:v>
                </c:pt>
                <c:pt idx="30">
                  <c:v>120000</c:v>
                </c:pt>
                <c:pt idx="31">
                  <c:v>120000</c:v>
                </c:pt>
                <c:pt idx="32">
                  <c:v>120000</c:v>
                </c:pt>
                <c:pt idx="33">
                  <c:v>120000</c:v>
                </c:pt>
                <c:pt idx="39">
                  <c:v>120000</c:v>
                </c:pt>
                <c:pt idx="40">
                  <c:v>120000</c:v>
                </c:pt>
                <c:pt idx="41">
                  <c:v>120000</c:v>
                </c:pt>
                <c:pt idx="42">
                  <c:v>120000</c:v>
                </c:pt>
                <c:pt idx="43">
                  <c:v>120000</c:v>
                </c:pt>
                <c:pt idx="44">
                  <c:v>120000</c:v>
                </c:pt>
                <c:pt idx="45">
                  <c:v>120000</c:v>
                </c:pt>
                <c:pt idx="55">
                  <c:v>120000</c:v>
                </c:pt>
                <c:pt idx="56">
                  <c:v>120000</c:v>
                </c:pt>
                <c:pt idx="57">
                  <c:v>120000</c:v>
                </c:pt>
                <c:pt idx="58">
                  <c:v>120000</c:v>
                </c:pt>
                <c:pt idx="59">
                  <c:v>120000</c:v>
                </c:pt>
              </c:numCache>
            </c:numRef>
          </c:val>
          <c:extLst>
            <c:ext xmlns:c16="http://schemas.microsoft.com/office/drawing/2014/chart" uri="{C3380CC4-5D6E-409C-BE32-E72D297353CC}">
              <c16:uniqueId val="{00000000-5A27-4A28-A08A-23D6A7ED6D97}"/>
            </c:ext>
          </c:extLst>
        </c:ser>
        <c:dLbls>
          <c:showLegendKey val="0"/>
          <c:showVal val="0"/>
          <c:showCatName val="0"/>
          <c:showSerName val="0"/>
          <c:showPercent val="0"/>
          <c:showBubbleSize val="0"/>
        </c:dLbls>
        <c:gapWidth val="0"/>
        <c:axId val="52590080"/>
        <c:axId val="52591616"/>
      </c:barChart>
      <c:lineChart>
        <c:grouping val="standard"/>
        <c:varyColors val="0"/>
        <c:ser>
          <c:idx val="0"/>
          <c:order val="0"/>
          <c:spPr>
            <a:ln w="28575" cap="rnd">
              <a:solidFill>
                <a:schemeClr val="accent1"/>
              </a:solidFill>
              <a:round/>
            </a:ln>
            <a:effectLst/>
          </c:spPr>
          <c:marker>
            <c:symbol val="none"/>
          </c:marker>
          <c:cat>
            <c:numRef>
              <c:f>'1958-2027'!$E$3:$BS$3</c:f>
              <c:numCache>
                <c:formatCode>General</c:formatCode>
                <c:ptCount val="6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pt idx="62">
                  <c:v>2023</c:v>
                </c:pt>
                <c:pt idx="63">
                  <c:v>2024</c:v>
                </c:pt>
                <c:pt idx="64">
                  <c:v>2025</c:v>
                </c:pt>
                <c:pt idx="65">
                  <c:v>2026</c:v>
                </c:pt>
                <c:pt idx="66">
                  <c:v>2027</c:v>
                </c:pt>
              </c:numCache>
            </c:numRef>
          </c:cat>
          <c:val>
            <c:numRef>
              <c:f>'1958-2027'!$E$90:$BS$90</c:f>
              <c:numCache>
                <c:formatCode>#,##0</c:formatCode>
                <c:ptCount val="67"/>
                <c:pt idx="0">
                  <c:v>102.73794847928264</c:v>
                </c:pt>
                <c:pt idx="1">
                  <c:v>129.50662754955846</c:v>
                </c:pt>
                <c:pt idx="2">
                  <c:v>50.58620034259328</c:v>
                </c:pt>
                <c:pt idx="3">
                  <c:v>75.875419144611612</c:v>
                </c:pt>
                <c:pt idx="4">
                  <c:v>46.328963428883476</c:v>
                </c:pt>
                <c:pt idx="5">
                  <c:v>213.64125741653348</c:v>
                </c:pt>
                <c:pt idx="6">
                  <c:v>759.06311663341648</c:v>
                </c:pt>
                <c:pt idx="7">
                  <c:v>221.64205255350956</c:v>
                </c:pt>
                <c:pt idx="8">
                  <c:v>167.47274091189482</c:v>
                </c:pt>
                <c:pt idx="9">
                  <c:v>297.52687646750479</c:v>
                </c:pt>
                <c:pt idx="10">
                  <c:v>423.81855360050042</c:v>
                </c:pt>
                <c:pt idx="11">
                  <c:v>589.57270585668823</c:v>
                </c:pt>
                <c:pt idx="12">
                  <c:v>1605.1009695974062</c:v>
                </c:pt>
                <c:pt idx="13">
                  <c:v>1397.1119487046185</c:v>
                </c:pt>
                <c:pt idx="14">
                  <c:v>1505.4683601686984</c:v>
                </c:pt>
                <c:pt idx="15">
                  <c:v>2328.2149876532326</c:v>
                </c:pt>
                <c:pt idx="16">
                  <c:v>2364.6467391998281</c:v>
                </c:pt>
                <c:pt idx="17">
                  <c:v>4024.8983289688122</c:v>
                </c:pt>
                <c:pt idx="18">
                  <c:v>4237.6666301609357</c:v>
                </c:pt>
                <c:pt idx="19">
                  <c:v>4599.4227489413524</c:v>
                </c:pt>
                <c:pt idx="20">
                  <c:v>8427.171075698001</c:v>
                </c:pt>
                <c:pt idx="21">
                  <c:v>9921.2340444097481</c:v>
                </c:pt>
                <c:pt idx="22">
                  <c:v>8223.0641997476559</c:v>
                </c:pt>
                <c:pt idx="23">
                  <c:v>5782.2779145403092</c:v>
                </c:pt>
                <c:pt idx="24">
                  <c:v>6298.9989857596756</c:v>
                </c:pt>
                <c:pt idx="25">
                  <c:v>9706.1369284569846</c:v>
                </c:pt>
                <c:pt idx="26">
                  <c:v>9699.1507462054833</c:v>
                </c:pt>
                <c:pt idx="27">
                  <c:v>9675.6800886043202</c:v>
                </c:pt>
                <c:pt idx="28">
                  <c:v>11499.196920306769</c:v>
                </c:pt>
                <c:pt idx="29">
                  <c:v>12825.795474771196</c:v>
                </c:pt>
                <c:pt idx="30">
                  <c:v>18682.551997632396</c:v>
                </c:pt>
                <c:pt idx="31">
                  <c:v>23210.805506373115</c:v>
                </c:pt>
                <c:pt idx="32">
                  <c:v>25376.091097003326</c:v>
                </c:pt>
                <c:pt idx="33">
                  <c:v>18882.883705594275</c:v>
                </c:pt>
                <c:pt idx="34">
                  <c:v>22889.120274014454</c:v>
                </c:pt>
                <c:pt idx="35">
                  <c:v>28633.544563614356</c:v>
                </c:pt>
                <c:pt idx="36">
                  <c:v>30144.794530673797</c:v>
                </c:pt>
                <c:pt idx="37">
                  <c:v>32805.433534549251</c:v>
                </c:pt>
                <c:pt idx="38">
                  <c:v>34425.725971095853</c:v>
                </c:pt>
                <c:pt idx="39">
                  <c:v>30806.370476432116</c:v>
                </c:pt>
                <c:pt idx="40">
                  <c:v>26501.424647465432</c:v>
                </c:pt>
                <c:pt idx="41">
                  <c:v>29234.706448302153</c:v>
                </c:pt>
                <c:pt idx="42">
                  <c:v>29875.562554660588</c:v>
                </c:pt>
                <c:pt idx="43">
                  <c:v>37066.862309472846</c:v>
                </c:pt>
                <c:pt idx="44">
                  <c:v>34273.375650160284</c:v>
                </c:pt>
                <c:pt idx="45">
                  <c:v>33016.538655152697</c:v>
                </c:pt>
                <c:pt idx="46">
                  <c:v>39182.545460765607</c:v>
                </c:pt>
                <c:pt idx="47">
                  <c:v>36947.847016747488</c:v>
                </c:pt>
                <c:pt idx="48">
                  <c:v>41387.001177175989</c:v>
                </c:pt>
                <c:pt idx="49">
                  <c:v>38798.065097846957</c:v>
                </c:pt>
                <c:pt idx="50">
                  <c:v>40645.297837250662</c:v>
                </c:pt>
                <c:pt idx="51">
                  <c:v>41511.610124372688</c:v>
                </c:pt>
                <c:pt idx="52">
                  <c:v>43268.883072481542</c:v>
                </c:pt>
                <c:pt idx="53">
                  <c:v>34241.637005652105</c:v>
                </c:pt>
                <c:pt idx="54">
                  <c:v>35494.21</c:v>
                </c:pt>
                <c:pt idx="55">
                  <c:v>36837.245535434769</c:v>
                </c:pt>
                <c:pt idx="56">
                  <c:v>38001.023846693475</c:v>
                </c:pt>
                <c:pt idx="57">
                  <c:v>39049.052631179497</c:v>
                </c:pt>
                <c:pt idx="58">
                  <c:v>39959.350757394335</c:v>
                </c:pt>
                <c:pt idx="59">
                  <c:v>40857.830629038348</c:v>
                </c:pt>
                <c:pt idx="60">
                  <c:v>32971.727603518564</c:v>
                </c:pt>
                <c:pt idx="61">
                  <c:v>34281.632653160523</c:v>
                </c:pt>
                <c:pt idx="62">
                  <c:v>40966.200000000004</c:v>
                </c:pt>
                <c:pt idx="63">
                  <c:v>43300.28</c:v>
                </c:pt>
                <c:pt idx="64">
                  <c:v>45124.639999999999</c:v>
                </c:pt>
                <c:pt idx="65">
                  <c:v>47351.49</c:v>
                </c:pt>
                <c:pt idx="66">
                  <c:v>50029.64</c:v>
                </c:pt>
              </c:numCache>
            </c:numRef>
          </c:val>
          <c:smooth val="0"/>
          <c:extLst>
            <c:ext xmlns:c16="http://schemas.microsoft.com/office/drawing/2014/chart" uri="{C3380CC4-5D6E-409C-BE32-E72D297353CC}">
              <c16:uniqueId val="{00000000-4A07-4C57-A9B3-412ED38FCF85}"/>
            </c:ext>
          </c:extLst>
        </c:ser>
        <c:dLbls>
          <c:showLegendKey val="0"/>
          <c:showVal val="0"/>
          <c:showCatName val="0"/>
          <c:showSerName val="0"/>
          <c:showPercent val="0"/>
          <c:showBubbleSize val="0"/>
        </c:dLbls>
        <c:marker val="1"/>
        <c:smooth val="0"/>
        <c:axId val="52590080"/>
        <c:axId val="52591616"/>
      </c:lineChart>
      <c:catAx>
        <c:axId val="5259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crossAx val="52591616"/>
        <c:crossesAt val="0"/>
        <c:auto val="1"/>
        <c:lblAlgn val="ctr"/>
        <c:lblOffset val="100"/>
        <c:noMultiLvlLbl val="0"/>
      </c:catAx>
      <c:valAx>
        <c:axId val="5259161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52590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La PAC  (incl. des. rural) y la pol. de Cohesión en los presupuestos de la UE</a:t>
            </a:r>
            <a:r>
              <a:rPr lang="es-ES" b="1" baseline="0"/>
              <a:t> </a:t>
            </a:r>
            <a:endParaRPr lang="es-ES" b="1"/>
          </a:p>
        </c:rich>
      </c:tx>
      <c:layout>
        <c:manualLayout>
          <c:xMode val="edge"/>
          <c:yMode val="edge"/>
          <c:x val="0.1508174690189043"/>
          <c:y val="6.8259385665529011E-3"/>
        </c:manualLayout>
      </c:layout>
      <c:overlay val="0"/>
      <c:spPr>
        <a:noFill/>
        <a:ln>
          <a:noFill/>
        </a:ln>
        <a:effectLst/>
      </c:spPr>
    </c:title>
    <c:autoTitleDeleted val="0"/>
    <c:plotArea>
      <c:layout>
        <c:manualLayout>
          <c:layoutTarget val="inner"/>
          <c:xMode val="edge"/>
          <c:yMode val="edge"/>
          <c:x val="9.1357687231985146E-2"/>
          <c:y val="2.8997955010224983E-2"/>
          <c:w val="0.87808678170547827"/>
          <c:h val="0.84644896381817336"/>
        </c:manualLayout>
      </c:layout>
      <c:lineChart>
        <c:grouping val="standard"/>
        <c:varyColors val="0"/>
        <c:ser>
          <c:idx val="0"/>
          <c:order val="0"/>
          <c:spPr>
            <a:ln w="28575" cap="rnd">
              <a:solidFill>
                <a:schemeClr val="accent1"/>
              </a:solidFill>
              <a:round/>
            </a:ln>
            <a:effectLst/>
          </c:spPr>
          <c:marker>
            <c:symbol val="none"/>
          </c:marker>
          <c:dLbls>
            <c:dLbl>
              <c:idx val="38"/>
              <c:layout>
                <c:manualLayout>
                  <c:x val="-4.6511627906976744E-2"/>
                  <c:y val="-5.2576235541535225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0C2-4747-BF30-E04218298910}"/>
                </c:ext>
              </c:extLst>
            </c:dLbl>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numRef>
              <c:f>'1958-2027'!$E$3:$BS$3</c:f>
              <c:numCache>
                <c:formatCode>General</c:formatCode>
                <c:ptCount val="6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pt idx="62">
                  <c:v>2023</c:v>
                </c:pt>
                <c:pt idx="63">
                  <c:v>2024</c:v>
                </c:pt>
                <c:pt idx="64">
                  <c:v>2025</c:v>
                </c:pt>
                <c:pt idx="65">
                  <c:v>2026</c:v>
                </c:pt>
                <c:pt idx="66">
                  <c:v>2027</c:v>
                </c:pt>
              </c:numCache>
            </c:numRef>
          </c:cat>
          <c:val>
            <c:numRef>
              <c:f>'1958-2027'!$E$91:$BS$91</c:f>
              <c:numCache>
                <c:formatCode>0%</c:formatCode>
                <c:ptCount val="67"/>
                <c:pt idx="0">
                  <c:v>0.25294117647058822</c:v>
                </c:pt>
                <c:pt idx="1">
                  <c:v>0.27228915662650605</c:v>
                </c:pt>
                <c:pt idx="2">
                  <c:v>0.11557788944723618</c:v>
                </c:pt>
                <c:pt idx="3">
                  <c:v>0.15384615384615385</c:v>
                </c:pt>
                <c:pt idx="4">
                  <c:v>6.0052219321148827E-2</c:v>
                </c:pt>
                <c:pt idx="5">
                  <c:v>0.17651757188498404</c:v>
                </c:pt>
                <c:pt idx="6">
                  <c:v>0.17034236504935935</c:v>
                </c:pt>
                <c:pt idx="7">
                  <c:v>1.6466160360239263E-2</c:v>
                </c:pt>
                <c:pt idx="8">
                  <c:v>1.0237295254094919E-2</c:v>
                </c:pt>
                <c:pt idx="9">
                  <c:v>1.0929930284768997E-2</c:v>
                </c:pt>
                <c:pt idx="10">
                  <c:v>2.5599202573512756E-2</c:v>
                </c:pt>
                <c:pt idx="11">
                  <c:v>2.6807161387438747E-2</c:v>
                </c:pt>
                <c:pt idx="12">
                  <c:v>5.5114090384444647E-2</c:v>
                </c:pt>
                <c:pt idx="13">
                  <c:v>5.0555279297198746E-2</c:v>
                </c:pt>
                <c:pt idx="14">
                  <c:v>5.1333184342175389E-2</c:v>
                </c:pt>
                <c:pt idx="15">
                  <c:v>6.7660125879303951E-2</c:v>
                </c:pt>
                <c:pt idx="16">
                  <c:v>6.5534175070685333E-2</c:v>
                </c:pt>
                <c:pt idx="17">
                  <c:v>8.828414356657642E-2</c:v>
                </c:pt>
                <c:pt idx="18">
                  <c:v>8.6423312495165494E-2</c:v>
                </c:pt>
                <c:pt idx="19">
                  <c:v>9.4208976307442002E-2</c:v>
                </c:pt>
                <c:pt idx="20">
                  <c:v>0.17076046485388696</c:v>
                </c:pt>
                <c:pt idx="21">
                  <c:v>0.19146930081682106</c:v>
                </c:pt>
                <c:pt idx="22">
                  <c:v>0.14306700399902064</c:v>
                </c:pt>
                <c:pt idx="23">
                  <c:v>9.6907840805866757E-2</c:v>
                </c:pt>
                <c:pt idx="24">
                  <c:v>0.10827744345523248</c:v>
                </c:pt>
                <c:pt idx="25">
                  <c:v>0.14112310168015366</c:v>
                </c:pt>
                <c:pt idx="26">
                  <c:v>0.1444966940264478</c:v>
                </c:pt>
                <c:pt idx="27">
                  <c:v>0.12867336068471077</c:v>
                </c:pt>
                <c:pt idx="28">
                  <c:v>0.16183928689725227</c:v>
                </c:pt>
                <c:pt idx="29">
                  <c:v>0.17625031489075843</c:v>
                </c:pt>
                <c:pt idx="30">
                  <c:v>0.22211673948712968</c:v>
                </c:pt>
                <c:pt idx="31">
                  <c:v>0.26535043477368858</c:v>
                </c:pt>
                <c:pt idx="32">
                  <c:v>0.27112346681402949</c:v>
                </c:pt>
                <c:pt idx="33">
                  <c:v>0.22599796535021791</c:v>
                </c:pt>
                <c:pt idx="34">
                  <c:v>0.25083925142079183</c:v>
                </c:pt>
                <c:pt idx="35">
                  <c:v>0.27603781275882033</c:v>
                </c:pt>
                <c:pt idx="36">
                  <c:v>0.28445697834227646</c:v>
                </c:pt>
                <c:pt idx="37">
                  <c:v>0.31037573830245763</c:v>
                </c:pt>
                <c:pt idx="38">
                  <c:v>0.31863564717887788</c:v>
                </c:pt>
                <c:pt idx="39">
                  <c:v>0.29998669963169167</c:v>
                </c:pt>
                <c:pt idx="40">
                  <c:v>0.2641051072709375</c:v>
                </c:pt>
                <c:pt idx="41">
                  <c:v>0.28034284101919532</c:v>
                </c:pt>
                <c:pt idx="42">
                  <c:v>0.28102518086227618</c:v>
                </c:pt>
                <c:pt idx="43">
                  <c:v>0.31776709074571063</c:v>
                </c:pt>
                <c:pt idx="44">
                  <c:v>0.28750014423132392</c:v>
                </c:pt>
                <c:pt idx="45">
                  <c:v>0.27756765032776104</c:v>
                </c:pt>
                <c:pt idx="46">
                  <c:v>0.29197970374007692</c:v>
                </c:pt>
                <c:pt idx="47">
                  <c:v>0.26442578326817345</c:v>
                </c:pt>
                <c:pt idx="48">
                  <c:v>0.32191456681472874</c:v>
                </c:pt>
                <c:pt idx="49">
                  <c:v>0.27239014364542147</c:v>
                </c:pt>
                <c:pt idx="50">
                  <c:v>0.28957367240089754</c:v>
                </c:pt>
                <c:pt idx="51">
                  <c:v>0.283276740237691</c:v>
                </c:pt>
                <c:pt idx="52">
                  <c:v>0.29288560834459576</c:v>
                </c:pt>
                <c:pt idx="53">
                  <c:v>0.24867577083425407</c:v>
                </c:pt>
                <c:pt idx="54">
                  <c:v>0.25223466624976015</c:v>
                </c:pt>
                <c:pt idx="55">
                  <c:v>0.28450952606852647</c:v>
                </c:pt>
                <c:pt idx="56">
                  <c:v>0.30644749865604148</c:v>
                </c:pt>
                <c:pt idx="57">
                  <c:v>0.26123388218548832</c:v>
                </c:pt>
                <c:pt idx="58">
                  <c:v>0.25202635130676809</c:v>
                </c:pt>
                <c:pt idx="59">
                  <c:v>0.25330571251038031</c:v>
                </c:pt>
                <c:pt idx="60">
                  <c:v>0.21782081317323515</c:v>
                </c:pt>
                <c:pt idx="61">
                  <c:v>0.22618329997829914</c:v>
                </c:pt>
                <c:pt idx="62">
                  <c:v>0.26971871463193509</c:v>
                </c:pt>
                <c:pt idx="63">
                  <c:v>0.28282100172069013</c:v>
                </c:pt>
                <c:pt idx="64">
                  <c:v>0.2919627402751207</c:v>
                </c:pt>
                <c:pt idx="65">
                  <c:v>0.30283488663235497</c:v>
                </c:pt>
                <c:pt idx="66">
                  <c:v>0.31381455088818999</c:v>
                </c:pt>
              </c:numCache>
            </c:numRef>
          </c:val>
          <c:smooth val="0"/>
          <c:extLst>
            <c:ext xmlns:c16="http://schemas.microsoft.com/office/drawing/2014/chart" uri="{C3380CC4-5D6E-409C-BE32-E72D297353CC}">
              <c16:uniqueId val="{00000002-CFB4-45B7-8075-7F4576F8352E}"/>
            </c:ext>
          </c:extLst>
        </c:ser>
        <c:ser>
          <c:idx val="1"/>
          <c:order val="1"/>
          <c:marker>
            <c:symbol val="none"/>
          </c:marker>
          <c:cat>
            <c:numRef>
              <c:f>'1958-2027'!$E$3:$BS$3</c:f>
              <c:numCache>
                <c:formatCode>General</c:formatCode>
                <c:ptCount val="6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pt idx="62">
                  <c:v>2023</c:v>
                </c:pt>
                <c:pt idx="63">
                  <c:v>2024</c:v>
                </c:pt>
                <c:pt idx="64">
                  <c:v>2025</c:v>
                </c:pt>
                <c:pt idx="65">
                  <c:v>2026</c:v>
                </c:pt>
                <c:pt idx="66">
                  <c:v>2027</c:v>
                </c:pt>
              </c:numCache>
            </c:numRef>
          </c:cat>
          <c:val>
            <c:numRef>
              <c:f>'1958-2027'!$E$64:$BS$64</c:f>
              <c:numCache>
                <c:formatCode>General</c:formatCode>
                <c:ptCount val="67"/>
                <c:pt idx="4" formatCode="0%">
                  <c:v>0.37467362924281988</c:v>
                </c:pt>
                <c:pt idx="5" formatCode="0%">
                  <c:v>0.40495207667731631</c:v>
                </c:pt>
                <c:pt idx="6" formatCode="0%">
                  <c:v>0.71413568578029818</c:v>
                </c:pt>
                <c:pt idx="7" formatCode="0%">
                  <c:v>0.86948047583843002</c:v>
                </c:pt>
                <c:pt idx="8" formatCode="0%">
                  <c:v>0.90292944141117171</c:v>
                </c:pt>
                <c:pt idx="9" formatCode="0%">
                  <c:v>0.93539524991137901</c:v>
                </c:pt>
                <c:pt idx="10" formatCode="0%">
                  <c:v>0.82329753975805353</c:v>
                </c:pt>
                <c:pt idx="11" formatCode="0%">
                  <c:v>0.81311853441373338</c:v>
                </c:pt>
                <c:pt idx="12" formatCode="0%">
                  <c:v>0.80467015892746174</c:v>
                </c:pt>
                <c:pt idx="13" formatCode="0%">
                  <c:v>0.72468092159787845</c:v>
                </c:pt>
                <c:pt idx="14" formatCode="0%">
                  <c:v>0.75717306469081469</c:v>
                </c:pt>
                <c:pt idx="15" formatCode="0%">
                  <c:v>0.76014174644311627</c:v>
                </c:pt>
                <c:pt idx="16" formatCode="0%">
                  <c:v>0.76696161815039099</c:v>
                </c:pt>
                <c:pt idx="17" formatCode="0%">
                  <c:v>0.747803484528891</c:v>
                </c:pt>
                <c:pt idx="18" formatCode="0%">
                  <c:v>0.7505678342135057</c:v>
                </c:pt>
                <c:pt idx="19" formatCode="0%">
                  <c:v>0.73193418803957799</c:v>
                </c:pt>
                <c:pt idx="20" formatCode="0%">
                  <c:v>0.65460904885478954</c:v>
                </c:pt>
                <c:pt idx="21" formatCode="0%">
                  <c:v>0.63072067846953528</c:v>
                </c:pt>
                <c:pt idx="22" formatCode="0%">
                  <c:v>0.66763649718436291</c:v>
                </c:pt>
                <c:pt idx="23" formatCode="0%">
                  <c:v>0.69885604141587954</c:v>
                </c:pt>
                <c:pt idx="24" formatCode="0%">
                  <c:v>0.73251804085792305</c:v>
                </c:pt>
                <c:pt idx="25" formatCode="0%">
                  <c:v>0.66010197431031792</c:v>
                </c:pt>
                <c:pt idx="26" formatCode="0%">
                  <c:v>0.67657318741450068</c:v>
                </c:pt>
                <c:pt idx="27" formatCode="0%">
                  <c:v>0.67125692011788896</c:v>
                </c:pt>
                <c:pt idx="28" formatCode="0%">
                  <c:v>0.63180157567638529</c:v>
                </c:pt>
                <c:pt idx="29" formatCode="0%">
                  <c:v>0.62251690197422316</c:v>
                </c:pt>
                <c:pt idx="30" formatCode="0%">
                  <c:v>0.62022477789447328</c:v>
                </c:pt>
                <c:pt idx="31" formatCode="0%">
                  <c:v>0.58321564980116336</c:v>
                </c:pt>
                <c:pt idx="32" formatCode="0%">
                  <c:v>0.58425460843364196</c:v>
                </c:pt>
                <c:pt idx="33" formatCode="0%">
                  <c:v>0.59772983022652781</c:v>
                </c:pt>
                <c:pt idx="34" formatCode="0%">
                  <c:v>0.55631023901760257</c:v>
                </c:pt>
                <c:pt idx="35" formatCode="0%">
                  <c:v>0.5541124360981512</c:v>
                </c:pt>
                <c:pt idx="36" formatCode="0%">
                  <c:v>0.55128409115111543</c:v>
                </c:pt>
                <c:pt idx="37" formatCode="0%">
                  <c:v>0.52658877990457242</c:v>
                </c:pt>
                <c:pt idx="38" formatCode="0%">
                  <c:v>0.51792755199325435</c:v>
                </c:pt>
                <c:pt idx="39" formatCode="0%">
                  <c:v>0.51993252859889949</c:v>
                </c:pt>
                <c:pt idx="40" formatCode="0%">
                  <c:v>0.53966659922018623</c:v>
                </c:pt>
                <c:pt idx="41" formatCode="0%">
                  <c:v>0.52155931800241828</c:v>
                </c:pt>
                <c:pt idx="42" formatCode="0%">
                  <c:v>0.52254932454960656</c:v>
                </c:pt>
                <c:pt idx="43" formatCode="0%">
                  <c:v>0.46385421607417682</c:v>
                </c:pt>
                <c:pt idx="44" formatCode="0%">
                  <c:v>0.49317593529205883</c:v>
                </c:pt>
                <c:pt idx="45" formatCode="0%">
                  <c:v>0.50120594884357439</c:v>
                </c:pt>
                <c:pt idx="46" formatCode="0%">
                  <c:v>0.45128897618463049</c:v>
                </c:pt>
                <c:pt idx="47" formatCode="0%">
                  <c:v>0.45645082934277187</c:v>
                </c:pt>
                <c:pt idx="48" formatCode="0%">
                  <c:v>0.46770725227282162</c:v>
                </c:pt>
                <c:pt idx="49" formatCode="0%">
                  <c:v>0.44646248017335743</c:v>
                </c:pt>
                <c:pt idx="50" formatCode="0%">
                  <c:v>0.44792819745699325</c:v>
                </c:pt>
                <c:pt idx="51" formatCode="0%">
                  <c:v>0.43017826825127337</c:v>
                </c:pt>
                <c:pt idx="52" formatCode="0%">
                  <c:v>0.42483972692934124</c:v>
                </c:pt>
                <c:pt idx="53" formatCode="0%">
                  <c:v>0.4368158984104536</c:v>
                </c:pt>
                <c:pt idx="54" formatCode="0%">
                  <c:v>0.42353200349632958</c:v>
                </c:pt>
                <c:pt idx="55" formatCode="0%">
                  <c:v>0.45839135691003413</c:v>
                </c:pt>
                <c:pt idx="56" formatCode="0%">
                  <c:v>0.47584827498972265</c:v>
                </c:pt>
                <c:pt idx="57" formatCode="0%">
                  <c:v>0.38991362857050432</c:v>
                </c:pt>
                <c:pt idx="58" formatCode="0%">
                  <c:v>0.36197205909698937</c:v>
                </c:pt>
                <c:pt idx="59" formatCode="0%">
                  <c:v>0.35087484973954858</c:v>
                </c:pt>
                <c:pt idx="60" formatCode="0%">
                  <c:v>0.35538863368056617</c:v>
                </c:pt>
                <c:pt idx="61" formatCode="0%">
                  <c:v>0.35594844838810791</c:v>
                </c:pt>
                <c:pt idx="62" formatCode="0%">
                  <c:v>0.31776891580400685</c:v>
                </c:pt>
                <c:pt idx="63" formatCode="0%">
                  <c:v>0.31250290657117613</c:v>
                </c:pt>
                <c:pt idx="64" formatCode="0%">
                  <c:v>0.30683474537669675</c:v>
                </c:pt>
                <c:pt idx="65" formatCode="0%">
                  <c:v>0.30058144387258312</c:v>
                </c:pt>
                <c:pt idx="66" formatCode="0%">
                  <c:v>0.29213980159350944</c:v>
                </c:pt>
              </c:numCache>
            </c:numRef>
          </c:val>
          <c:smooth val="0"/>
          <c:extLst>
            <c:ext xmlns:c16="http://schemas.microsoft.com/office/drawing/2014/chart" uri="{C3380CC4-5D6E-409C-BE32-E72D297353CC}">
              <c16:uniqueId val="{00000000-F4B2-434F-9953-F7701FB62D53}"/>
            </c:ext>
          </c:extLst>
        </c:ser>
        <c:dLbls>
          <c:showLegendKey val="0"/>
          <c:showVal val="0"/>
          <c:showCatName val="0"/>
          <c:showSerName val="0"/>
          <c:showPercent val="0"/>
          <c:showBubbleSize val="0"/>
        </c:dLbls>
        <c:smooth val="0"/>
        <c:axId val="101784576"/>
        <c:axId val="111457408"/>
      </c:lineChart>
      <c:catAx>
        <c:axId val="101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ES"/>
          </a:p>
        </c:txPr>
        <c:crossAx val="111457408"/>
        <c:crossesAt val="0"/>
        <c:auto val="1"/>
        <c:lblAlgn val="ctr"/>
        <c:lblOffset val="100"/>
        <c:noMultiLvlLbl val="0"/>
      </c:catAx>
      <c:valAx>
        <c:axId val="111457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101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La PAC a precios de 2015</a:t>
            </a:r>
          </a:p>
        </c:rich>
      </c:tx>
      <c:layout/>
      <c:overlay val="0"/>
      <c:spPr>
        <a:noFill/>
        <a:ln>
          <a:noFill/>
        </a:ln>
        <a:effectLst/>
      </c:spPr>
    </c:title>
    <c:autoTitleDeleted val="0"/>
    <c:plotArea>
      <c:layout>
        <c:manualLayout>
          <c:layoutTarget val="inner"/>
          <c:xMode val="edge"/>
          <c:yMode val="edge"/>
          <c:x val="0.13615048118985126"/>
          <c:y val="2.8997955010224993E-2"/>
          <c:w val="0.83329396325459393"/>
          <c:h val="0.84644896381817381"/>
        </c:manualLayout>
      </c:layout>
      <c:barChart>
        <c:barDir val="col"/>
        <c:grouping val="clustered"/>
        <c:varyColors val="0"/>
        <c:ser>
          <c:idx val="1"/>
          <c:order val="1"/>
          <c:spPr>
            <a:solidFill>
              <a:schemeClr val="bg1">
                <a:lumMod val="85000"/>
              </a:schemeClr>
            </a:solidFill>
            <a:ln>
              <a:noFill/>
            </a:ln>
          </c:spPr>
          <c:invertIfNegative val="0"/>
          <c:cat>
            <c:numRef>
              <c:f>'1958-2027'!$I$3:$BL$3</c:f>
              <c:numCache>
                <c:formatCode>General</c:formatCode>
                <c:ptCount val="56"/>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numCache>
            </c:numRef>
          </c:cat>
          <c:val>
            <c:numRef>
              <c:f>'1958-2027'!$I$93:$BL$93</c:f>
              <c:numCache>
                <c:formatCode>_-* #,##0\ _€_-;\-* #,##0\ _€_-;_-* "-"??\ _€_-;_-@_-</c:formatCode>
                <c:ptCount val="56"/>
                <c:pt idx="8">
                  <c:v>120000</c:v>
                </c:pt>
                <c:pt idx="9">
                  <c:v>120000</c:v>
                </c:pt>
                <c:pt idx="10">
                  <c:v>120000</c:v>
                </c:pt>
                <c:pt idx="11">
                  <c:v>120000</c:v>
                </c:pt>
                <c:pt idx="12">
                  <c:v>120000</c:v>
                </c:pt>
                <c:pt idx="13">
                  <c:v>120000</c:v>
                </c:pt>
                <c:pt idx="14">
                  <c:v>120000</c:v>
                </c:pt>
                <c:pt idx="15">
                  <c:v>120000</c:v>
                </c:pt>
                <c:pt idx="21">
                  <c:v>120000</c:v>
                </c:pt>
                <c:pt idx="22">
                  <c:v>120000</c:v>
                </c:pt>
                <c:pt idx="23">
                  <c:v>120000</c:v>
                </c:pt>
                <c:pt idx="24">
                  <c:v>120000</c:v>
                </c:pt>
                <c:pt idx="25">
                  <c:v>120000</c:v>
                </c:pt>
                <c:pt idx="26">
                  <c:v>120000</c:v>
                </c:pt>
                <c:pt idx="27">
                  <c:v>120000</c:v>
                </c:pt>
                <c:pt idx="28">
                  <c:v>120000</c:v>
                </c:pt>
                <c:pt idx="29">
                  <c:v>120000</c:v>
                </c:pt>
                <c:pt idx="35">
                  <c:v>120000</c:v>
                </c:pt>
                <c:pt idx="36">
                  <c:v>120000</c:v>
                </c:pt>
                <c:pt idx="37">
                  <c:v>120000</c:v>
                </c:pt>
                <c:pt idx="38">
                  <c:v>120000</c:v>
                </c:pt>
                <c:pt idx="39">
                  <c:v>120000</c:v>
                </c:pt>
                <c:pt idx="40">
                  <c:v>120000</c:v>
                </c:pt>
                <c:pt idx="41">
                  <c:v>120000</c:v>
                </c:pt>
                <c:pt idx="51">
                  <c:v>120000</c:v>
                </c:pt>
                <c:pt idx="52">
                  <c:v>120000</c:v>
                </c:pt>
                <c:pt idx="53">
                  <c:v>120000</c:v>
                </c:pt>
                <c:pt idx="54">
                  <c:v>120000</c:v>
                </c:pt>
                <c:pt idx="55">
                  <c:v>120000</c:v>
                </c:pt>
              </c:numCache>
            </c:numRef>
          </c:val>
          <c:extLst>
            <c:ext xmlns:c16="http://schemas.microsoft.com/office/drawing/2014/chart" uri="{C3380CC4-5D6E-409C-BE32-E72D297353CC}">
              <c16:uniqueId val="{00000000-B096-4D0C-A271-E7192221FE2D}"/>
            </c:ext>
          </c:extLst>
        </c:ser>
        <c:dLbls>
          <c:showLegendKey val="0"/>
          <c:showVal val="0"/>
          <c:showCatName val="0"/>
          <c:showSerName val="0"/>
          <c:showPercent val="0"/>
          <c:showBubbleSize val="0"/>
        </c:dLbls>
        <c:gapWidth val="0"/>
        <c:axId val="113581440"/>
        <c:axId val="126993920"/>
      </c:barChart>
      <c:lineChart>
        <c:grouping val="standard"/>
        <c:varyColors val="0"/>
        <c:ser>
          <c:idx val="0"/>
          <c:order val="0"/>
          <c:spPr>
            <a:ln w="28575" cap="rnd">
              <a:solidFill>
                <a:schemeClr val="accent1"/>
              </a:solidFill>
              <a:round/>
            </a:ln>
            <a:effectLst/>
          </c:spPr>
          <c:marker>
            <c:symbol val="none"/>
          </c:marker>
          <c:cat>
            <c:numRef>
              <c:f>'1958-2027'!$I$3:$BS$3</c:f>
              <c:numCache>
                <c:formatCode>General</c:formatCode>
                <c:ptCount val="63"/>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pt idx="57">
                  <c:v>2022</c:v>
                </c:pt>
                <c:pt idx="58">
                  <c:v>2023</c:v>
                </c:pt>
                <c:pt idx="59">
                  <c:v>2024</c:v>
                </c:pt>
                <c:pt idx="60">
                  <c:v>2025</c:v>
                </c:pt>
                <c:pt idx="61">
                  <c:v>2026</c:v>
                </c:pt>
                <c:pt idx="62">
                  <c:v>2027</c:v>
                </c:pt>
              </c:numCache>
            </c:numRef>
          </c:cat>
          <c:val>
            <c:numRef>
              <c:f>'1958-2027'!$I$62:$BS$62</c:f>
              <c:numCache>
                <c:formatCode>#,##0</c:formatCode>
                <c:ptCount val="63"/>
                <c:pt idx="1">
                  <c:v>490.11817877910619</c:v>
                </c:pt>
                <c:pt idx="2">
                  <c:v>3182.2621412498352</c:v>
                </c:pt>
                <c:pt idx="3">
                  <c:v>11703.6050362643</c:v>
                </c:pt>
                <c:pt idx="4">
                  <c:v>14771.095748429121</c:v>
                </c:pt>
                <c:pt idx="5">
                  <c:v>25462.671738766319</c:v>
                </c:pt>
                <c:pt idx="6">
                  <c:v>13630.454756592377</c:v>
                </c:pt>
                <c:pt idx="7">
                  <c:v>17883.001023046116</c:v>
                </c:pt>
                <c:pt idx="8">
                  <c:v>23434.603443352869</c:v>
                </c:pt>
                <c:pt idx="9">
                  <c:v>20026.798163070795</c:v>
                </c:pt>
                <c:pt idx="10">
                  <c:v>22205.910400291406</c:v>
                </c:pt>
                <c:pt idx="11">
                  <c:v>26156.81516713095</c:v>
                </c:pt>
                <c:pt idx="12">
                  <c:v>27674.008065175141</c:v>
                </c:pt>
                <c:pt idx="13">
                  <c:v>34092.566045086314</c:v>
                </c:pt>
                <c:pt idx="14">
                  <c:v>36803.220946855785</c:v>
                </c:pt>
                <c:pt idx="15">
                  <c:v>35734.118840342591</c:v>
                </c:pt>
                <c:pt idx="16">
                  <c:v>32305.501435121514</c:v>
                </c:pt>
                <c:pt idx="17">
                  <c:v>32681.622803499722</c:v>
                </c:pt>
                <c:pt idx="18">
                  <c:v>38373.75233271288</c:v>
                </c:pt>
                <c:pt idx="19">
                  <c:v>41699.204317402029</c:v>
                </c:pt>
                <c:pt idx="20">
                  <c:v>42613.957710614428</c:v>
                </c:pt>
                <c:pt idx="21">
                  <c:v>45400.363747119743</c:v>
                </c:pt>
                <c:pt idx="22">
                  <c:v>45414.086320707611</c:v>
                </c:pt>
                <c:pt idx="23">
                  <c:v>50475.616567106968</c:v>
                </c:pt>
                <c:pt idx="24">
                  <c:v>44891.514740023267</c:v>
                </c:pt>
                <c:pt idx="25">
                  <c:v>45300.767089456276</c:v>
                </c:pt>
                <c:pt idx="26">
                  <c:v>52167.980180102168</c:v>
                </c:pt>
                <c:pt idx="27">
                  <c:v>51015.198175021418</c:v>
                </c:pt>
                <c:pt idx="28">
                  <c:v>54683.935483997426</c:v>
                </c:pt>
                <c:pt idx="29">
                  <c:v>49942.320737451955</c:v>
                </c:pt>
                <c:pt idx="30">
                  <c:v>50763.394877059378</c:v>
                </c:pt>
                <c:pt idx="31">
                  <c:v>57478.368538342023</c:v>
                </c:pt>
                <c:pt idx="32">
                  <c:v>58421.297141754018</c:v>
                </c:pt>
                <c:pt idx="33">
                  <c:v>55658.258965990986</c:v>
                </c:pt>
                <c:pt idx="34">
                  <c:v>55957.430173500739</c:v>
                </c:pt>
                <c:pt idx="35">
                  <c:v>53393.147490975345</c:v>
                </c:pt>
                <c:pt idx="36">
                  <c:v>54152.431438274944</c:v>
                </c:pt>
                <c:pt idx="37">
                  <c:v>54389.23819757306</c:v>
                </c:pt>
                <c:pt idx="38">
                  <c:v>55551.801392232599</c:v>
                </c:pt>
                <c:pt idx="39">
                  <c:v>54107.617999527109</c:v>
                </c:pt>
                <c:pt idx="40">
                  <c:v>58792.332564131866</c:v>
                </c:pt>
                <c:pt idx="41">
                  <c:v>59618.20682145717</c:v>
                </c:pt>
                <c:pt idx="42">
                  <c:v>60561.232848697968</c:v>
                </c:pt>
                <c:pt idx="43">
                  <c:v>63779.239697364734</c:v>
                </c:pt>
                <c:pt idx="44">
                  <c:v>60130.862644465364</c:v>
                </c:pt>
                <c:pt idx="45">
                  <c:v>63592.170178009626</c:v>
                </c:pt>
                <c:pt idx="46">
                  <c:v>62872.342103452524</c:v>
                </c:pt>
                <c:pt idx="47">
                  <c:v>63038.682740562959</c:v>
                </c:pt>
                <c:pt idx="48">
                  <c:v>62762.866953240096</c:v>
                </c:pt>
                <c:pt idx="49">
                  <c:v>60147.763416958718</c:v>
                </c:pt>
                <c:pt idx="50">
                  <c:v>59599.000000000007</c:v>
                </c:pt>
                <c:pt idx="51">
                  <c:v>59350.824554637016</c:v>
                </c:pt>
                <c:pt idx="52">
                  <c:v>59007.568097622374</c:v>
                </c:pt>
                <c:pt idx="53">
                  <c:v>58284.008476560462</c:v>
                </c:pt>
                <c:pt idx="54">
                  <c:v>57391.492591292525</c:v>
                </c:pt>
                <c:pt idx="55">
                  <c:v>56595.585786721153</c:v>
                </c:pt>
                <c:pt idx="56">
                  <c:v>53795.489294142884</c:v>
                </c:pt>
                <c:pt idx="57">
                  <c:v>53949.579620928409</c:v>
                </c:pt>
                <c:pt idx="58">
                  <c:v>48264.3</c:v>
                </c:pt>
                <c:pt idx="59">
                  <c:v>47844.62</c:v>
                </c:pt>
                <c:pt idx="60">
                  <c:v>47423.199999999997</c:v>
                </c:pt>
                <c:pt idx="61">
                  <c:v>46999.14</c:v>
                </c:pt>
                <c:pt idx="62">
                  <c:v>46574.159999999996</c:v>
                </c:pt>
              </c:numCache>
            </c:numRef>
          </c:val>
          <c:smooth val="0"/>
          <c:extLst>
            <c:ext xmlns:c16="http://schemas.microsoft.com/office/drawing/2014/chart" uri="{C3380CC4-5D6E-409C-BE32-E72D297353CC}">
              <c16:uniqueId val="{00000000-4A07-4C57-A9B3-412ED38FCF85}"/>
            </c:ext>
          </c:extLst>
        </c:ser>
        <c:dLbls>
          <c:showLegendKey val="0"/>
          <c:showVal val="0"/>
          <c:showCatName val="0"/>
          <c:showSerName val="0"/>
          <c:showPercent val="0"/>
          <c:showBubbleSize val="0"/>
        </c:dLbls>
        <c:marker val="1"/>
        <c:smooth val="0"/>
        <c:axId val="113581440"/>
        <c:axId val="126993920"/>
      </c:lineChart>
      <c:catAx>
        <c:axId val="1135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6993920"/>
        <c:crossesAt val="0"/>
        <c:auto val="1"/>
        <c:lblAlgn val="ctr"/>
        <c:lblOffset val="100"/>
        <c:noMultiLvlLbl val="0"/>
      </c:catAx>
      <c:valAx>
        <c:axId val="126993920"/>
        <c:scaling>
          <c:orientation val="minMax"/>
          <c:max val="65000"/>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3581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Prespuesuesto como % de la RNB</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0986768609022091E-2"/>
          <c:y val="0.16949428611246603"/>
          <c:w val="0.9299498308395594"/>
          <c:h val="0.70487045974091944"/>
        </c:manualLayout>
      </c:layout>
      <c:barChart>
        <c:barDir val="col"/>
        <c:grouping val="clustered"/>
        <c:varyColors val="0"/>
        <c:ser>
          <c:idx val="1"/>
          <c:order val="1"/>
          <c:spPr>
            <a:solidFill>
              <a:schemeClr val="bg1">
                <a:lumMod val="85000"/>
              </a:schemeClr>
            </a:solidFill>
            <a:ln>
              <a:solidFill>
                <a:schemeClr val="bg1">
                  <a:lumMod val="85000"/>
                </a:schemeClr>
              </a:solidFill>
            </a:ln>
            <a:effectLst/>
          </c:spPr>
          <c:invertIfNegative val="0"/>
          <c:cat>
            <c:numRef>
              <c:f>'1958-2027'!$F$3:$BL$3</c:f>
              <c:numCache>
                <c:formatCode>General</c:formatCode>
                <c:ptCount val="59"/>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'1958-2027'!$F$93:$BL$93</c:f>
              <c:numCache>
                <c:formatCode>_-* #,##0\ _€_-;\-* #,##0\ _€_-;_-* "-"??\ _€_-;_-@_-</c:formatCode>
                <c:ptCount val="59"/>
                <c:pt idx="11">
                  <c:v>120000</c:v>
                </c:pt>
                <c:pt idx="12">
                  <c:v>120000</c:v>
                </c:pt>
                <c:pt idx="13">
                  <c:v>120000</c:v>
                </c:pt>
                <c:pt idx="14">
                  <c:v>120000</c:v>
                </c:pt>
                <c:pt idx="15">
                  <c:v>120000</c:v>
                </c:pt>
                <c:pt idx="16">
                  <c:v>120000</c:v>
                </c:pt>
                <c:pt idx="17">
                  <c:v>120000</c:v>
                </c:pt>
                <c:pt idx="18">
                  <c:v>120000</c:v>
                </c:pt>
                <c:pt idx="24">
                  <c:v>120000</c:v>
                </c:pt>
                <c:pt idx="25">
                  <c:v>120000</c:v>
                </c:pt>
                <c:pt idx="26">
                  <c:v>120000</c:v>
                </c:pt>
                <c:pt idx="27">
                  <c:v>120000</c:v>
                </c:pt>
                <c:pt idx="28">
                  <c:v>120000</c:v>
                </c:pt>
                <c:pt idx="29">
                  <c:v>120000</c:v>
                </c:pt>
                <c:pt idx="30">
                  <c:v>120000</c:v>
                </c:pt>
                <c:pt idx="31">
                  <c:v>120000</c:v>
                </c:pt>
                <c:pt idx="32">
                  <c:v>120000</c:v>
                </c:pt>
                <c:pt idx="38">
                  <c:v>120000</c:v>
                </c:pt>
                <c:pt idx="39">
                  <c:v>120000</c:v>
                </c:pt>
                <c:pt idx="40">
                  <c:v>120000</c:v>
                </c:pt>
                <c:pt idx="41">
                  <c:v>120000</c:v>
                </c:pt>
                <c:pt idx="42">
                  <c:v>120000</c:v>
                </c:pt>
                <c:pt idx="43">
                  <c:v>120000</c:v>
                </c:pt>
                <c:pt idx="44">
                  <c:v>120000</c:v>
                </c:pt>
                <c:pt idx="54">
                  <c:v>120000</c:v>
                </c:pt>
                <c:pt idx="55">
                  <c:v>120000</c:v>
                </c:pt>
                <c:pt idx="56">
                  <c:v>120000</c:v>
                </c:pt>
                <c:pt idx="57">
                  <c:v>120000</c:v>
                </c:pt>
                <c:pt idx="58">
                  <c:v>120000</c:v>
                </c:pt>
              </c:numCache>
            </c:numRef>
          </c:val>
          <c:extLst>
            <c:ext xmlns:c16="http://schemas.microsoft.com/office/drawing/2014/chart" uri="{C3380CC4-5D6E-409C-BE32-E72D297353CC}">
              <c16:uniqueId val="{00000001-1997-4D04-AAB7-E2CF7B205D7F}"/>
            </c:ext>
          </c:extLst>
        </c:ser>
        <c:dLbls>
          <c:showLegendKey val="0"/>
          <c:showVal val="0"/>
          <c:showCatName val="0"/>
          <c:showSerName val="0"/>
          <c:showPercent val="0"/>
          <c:showBubbleSize val="0"/>
        </c:dLbls>
        <c:gapWidth val="4"/>
        <c:axId val="355711848"/>
        <c:axId val="355714144"/>
      </c:barChart>
      <c:lineChart>
        <c:grouping val="standard"/>
        <c:varyColors val="0"/>
        <c:ser>
          <c:idx val="0"/>
          <c:order val="0"/>
          <c:spPr>
            <a:ln w="28575" cap="rnd">
              <a:solidFill>
                <a:schemeClr val="accent1"/>
              </a:solidFill>
              <a:round/>
            </a:ln>
            <a:effectLst/>
          </c:spPr>
          <c:marker>
            <c:symbol val="none"/>
          </c:marker>
          <c:dLbls>
            <c:dLbl>
              <c:idx val="31"/>
              <c:layout>
                <c:manualLayout>
                  <c:x val="-9.6153846153846215E-2"/>
                  <c:y val="-2.304147465437788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997-4D04-AAB7-E2CF7B205D7F}"/>
                </c:ext>
              </c:extLst>
            </c:dLbl>
            <c:dLbl>
              <c:idx val="34"/>
              <c:layout>
                <c:manualLayout>
                  <c:x val="0"/>
                  <c:y val="-3.456221198156682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997-4D04-AAB7-E2CF7B205D7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'1958-2027'!$F$3:$BN$3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'1958-2027'!$F$24:$BN$24</c:f>
              <c:numCache>
                <c:formatCode>#,##0.0</c:formatCode>
                <c:ptCount val="61"/>
                <c:pt idx="0">
                  <c:v>0.1</c:v>
                </c:pt>
                <c:pt idx="1">
                  <c:v>0.1</c:v>
                </c:pt>
                <c:pt idx="2">
                  <c:v>0.1</c:v>
                </c:pt>
                <c:pt idx="3">
                  <c:v>0.1</c:v>
                </c:pt>
                <c:pt idx="4">
                  <c:v>0.1</c:v>
                </c:pt>
                <c:pt idx="5">
                  <c:v>0.2</c:v>
                </c:pt>
                <c:pt idx="6">
                  <c:v>0.4</c:v>
                </c:pt>
                <c:pt idx="7">
                  <c:v>0.5</c:v>
                </c:pt>
                <c:pt idx="8">
                  <c:v>0.7</c:v>
                </c:pt>
                <c:pt idx="9">
                  <c:v>0.4</c:v>
                </c:pt>
                <c:pt idx="10">
                  <c:v>0.5</c:v>
                </c:pt>
                <c:pt idx="11">
                  <c:v>0.5</c:v>
                </c:pt>
                <c:pt idx="12">
                  <c:v>0.5</c:v>
                </c:pt>
                <c:pt idx="13">
                  <c:v>0.5</c:v>
                </c:pt>
                <c:pt idx="14">
                  <c:v>0.6</c:v>
                </c:pt>
                <c:pt idx="15">
                  <c:v>0.6</c:v>
                </c:pt>
                <c:pt idx="16">
                  <c:v>0.8</c:v>
                </c:pt>
                <c:pt idx="17">
                  <c:v>0.8</c:v>
                </c:pt>
                <c:pt idx="18">
                  <c:v>0.8</c:v>
                </c:pt>
                <c:pt idx="19">
                  <c:v>0.8</c:v>
                </c:pt>
                <c:pt idx="20">
                  <c:v>0.9</c:v>
                </c:pt>
                <c:pt idx="21">
                  <c:v>0.9</c:v>
                </c:pt>
                <c:pt idx="22">
                  <c:v>1</c:v>
                </c:pt>
                <c:pt idx="23">
                  <c:v>0.9</c:v>
                </c:pt>
                <c:pt idx="24">
                  <c:v>1</c:v>
                </c:pt>
                <c:pt idx="25">
                  <c:v>1</c:v>
                </c:pt>
                <c:pt idx="26">
                  <c:v>1</c:v>
                </c:pt>
                <c:pt idx="27">
                  <c:v>1</c:v>
                </c:pt>
                <c:pt idx="28">
                  <c:v>1</c:v>
                </c:pt>
                <c:pt idx="29">
                  <c:v>1.1000000000000001</c:v>
                </c:pt>
                <c:pt idx="30">
                  <c:v>1.1000000000000001</c:v>
                </c:pt>
                <c:pt idx="31">
                  <c:v>1.2</c:v>
                </c:pt>
                <c:pt idx="32">
                  <c:v>1.1000000000000001</c:v>
                </c:pt>
                <c:pt idx="33">
                  <c:v>1.1000000000000001</c:v>
                </c:pt>
                <c:pt idx="34">
                  <c:v>1.2</c:v>
                </c:pt>
                <c:pt idx="35">
                  <c:v>1.1000000000000001</c:v>
                </c:pt>
                <c:pt idx="36">
                  <c:v>1.1000000000000001</c:v>
                </c:pt>
                <c:pt idx="37">
                  <c:v>1.1000000000000001</c:v>
                </c:pt>
                <c:pt idx="38">
                  <c:v>1</c:v>
                </c:pt>
                <c:pt idx="39">
                  <c:v>0.9</c:v>
                </c:pt>
                <c:pt idx="40">
                  <c:v>1</c:v>
                </c:pt>
                <c:pt idx="41">
                  <c:v>1</c:v>
                </c:pt>
                <c:pt idx="42">
                  <c:v>1</c:v>
                </c:pt>
                <c:pt idx="43">
                  <c:v>1</c:v>
                </c:pt>
                <c:pt idx="44">
                  <c:v>1</c:v>
                </c:pt>
                <c:pt idx="45">
                  <c:v>1</c:v>
                </c:pt>
                <c:pt idx="46">
                  <c:v>1.05</c:v>
                </c:pt>
                <c:pt idx="47">
                  <c:v>1.04</c:v>
                </c:pt>
                <c:pt idx="48">
                  <c:v>1.1199999999999999</c:v>
                </c:pt>
                <c:pt idx="49">
                  <c:v>1.08</c:v>
                </c:pt>
                <c:pt idx="50">
                  <c:v>1.08</c:v>
                </c:pt>
                <c:pt idx="51">
                  <c:v>1.08</c:v>
                </c:pt>
                <c:pt idx="52">
                  <c:v>1.01</c:v>
                </c:pt>
                <c:pt idx="53">
                  <c:v>1.01</c:v>
                </c:pt>
                <c:pt idx="54">
                  <c:v>0.88</c:v>
                </c:pt>
                <c:pt idx="55">
                  <c:v>0.84</c:v>
                </c:pt>
                <c:pt idx="56">
                  <c:v>0.98</c:v>
                </c:pt>
                <c:pt idx="57">
                  <c:v>1.01</c:v>
                </c:pt>
                <c:pt idx="58">
                  <c:v>1.01</c:v>
                </c:pt>
                <c:pt idx="59">
                  <c:v>1.1604604561261291</c:v>
                </c:pt>
                <c:pt idx="60">
                  <c:v>1.1117149851529637</c:v>
                </c:pt>
              </c:numCache>
            </c:numRef>
          </c:val>
          <c:smooth val="0"/>
          <c:extLst>
            <c:ext xmlns:c16="http://schemas.microsoft.com/office/drawing/2014/chart" uri="{C3380CC4-5D6E-409C-BE32-E72D297353CC}">
              <c16:uniqueId val="{00000000-1997-4D04-AAB7-E2CF7B205D7F}"/>
            </c:ext>
          </c:extLst>
        </c:ser>
        <c:dLbls>
          <c:showLegendKey val="0"/>
          <c:showVal val="0"/>
          <c:showCatName val="0"/>
          <c:showSerName val="0"/>
          <c:showPercent val="0"/>
          <c:showBubbleSize val="0"/>
        </c:dLbls>
        <c:marker val="1"/>
        <c:smooth val="0"/>
        <c:axId val="355711848"/>
        <c:axId val="355714144"/>
      </c:lineChart>
      <c:catAx>
        <c:axId val="355711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crossAx val="355714144"/>
        <c:crossesAt val="0"/>
        <c:auto val="1"/>
        <c:lblAlgn val="ctr"/>
        <c:lblOffset val="100"/>
        <c:noMultiLvlLbl val="0"/>
      </c:catAx>
      <c:valAx>
        <c:axId val="355714144"/>
        <c:scaling>
          <c:orientation val="minMax"/>
          <c:max val="1.5"/>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ES"/>
          </a:p>
        </c:txPr>
        <c:crossAx val="355711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164</xdr:row>
      <xdr:rowOff>0</xdr:rowOff>
    </xdr:from>
    <xdr:to>
      <xdr:col>30</xdr:col>
      <xdr:colOff>371475</xdr:colOff>
      <xdr:row>194</xdr:row>
      <xdr:rowOff>133350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192000" y="5334000"/>
          <a:ext cx="11039475" cy="5848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43532</xdr:colOff>
      <xdr:row>0</xdr:row>
      <xdr:rowOff>0</xdr:rowOff>
    </xdr:from>
    <xdr:to>
      <xdr:col>31</xdr:col>
      <xdr:colOff>583920</xdr:colOff>
      <xdr:row>35</xdr:row>
      <xdr:rowOff>104653</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429164" y="0"/>
          <a:ext cx="9684388" cy="6772153"/>
        </a:xfrm>
        <a:prstGeom prst="rect">
          <a:avLst/>
        </a:prstGeom>
        <a:noFill/>
      </xdr:spPr>
    </xdr:pic>
    <xdr:clientData/>
  </xdr:twoCellAnchor>
  <xdr:twoCellAnchor editAs="oneCell">
    <xdr:from>
      <xdr:col>18</xdr:col>
      <xdr:colOff>63374</xdr:colOff>
      <xdr:row>38</xdr:row>
      <xdr:rowOff>86075</xdr:rowOff>
    </xdr:from>
    <xdr:to>
      <xdr:col>31</xdr:col>
      <xdr:colOff>667582</xdr:colOff>
      <xdr:row>75</xdr:row>
      <xdr:rowOff>162275</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6687006" y="7325075"/>
          <a:ext cx="10510208" cy="7124700"/>
        </a:xfrm>
        <a:prstGeom prst="rect">
          <a:avLst/>
        </a:prstGeom>
        <a:noFill/>
      </xdr:spPr>
    </xdr:pic>
    <xdr:clientData/>
  </xdr:twoCellAnchor>
  <xdr:twoCellAnchor>
    <xdr:from>
      <xdr:col>4</xdr:col>
      <xdr:colOff>431130</xdr:colOff>
      <xdr:row>81</xdr:row>
      <xdr:rowOff>130341</xdr:rowOff>
    </xdr:from>
    <xdr:to>
      <xdr:col>15</xdr:col>
      <xdr:colOff>731921</xdr:colOff>
      <xdr:row>109</xdr:row>
      <xdr:rowOff>20053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113</xdr:row>
      <xdr:rowOff>0</xdr:rowOff>
    </xdr:from>
    <xdr:to>
      <xdr:col>16</xdr:col>
      <xdr:colOff>300791</xdr:colOff>
      <xdr:row>140</xdr:row>
      <xdr:rowOff>80212</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190500</xdr:colOff>
      <xdr:row>38</xdr:row>
      <xdr:rowOff>140970</xdr:rowOff>
    </xdr:from>
    <xdr:to>
      <xdr:col>55</xdr:col>
      <xdr:colOff>659130</xdr:colOff>
      <xdr:row>56</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0</xdr:colOff>
      <xdr:row>39</xdr:row>
      <xdr:rowOff>0</xdr:rowOff>
    </xdr:from>
    <xdr:to>
      <xdr:col>64</xdr:col>
      <xdr:colOff>697230</xdr:colOff>
      <xdr:row>56</xdr:row>
      <xdr:rowOff>41910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462280</xdr:colOff>
      <xdr:row>69</xdr:row>
      <xdr:rowOff>12700</xdr:rowOff>
    </xdr:from>
    <xdr:to>
      <xdr:col>22</xdr:col>
      <xdr:colOff>530860</xdr:colOff>
      <xdr:row>86</xdr:row>
      <xdr:rowOff>1270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520700</xdr:colOff>
      <xdr:row>96</xdr:row>
      <xdr:rowOff>0</xdr:rowOff>
    </xdr:from>
    <xdr:to>
      <xdr:col>14</xdr:col>
      <xdr:colOff>114300</xdr:colOff>
      <xdr:row>115</xdr:row>
      <xdr:rowOff>139700</xdr:rowOff>
    </xdr:to>
    <xdr:graphicFrame macro="">
      <xdr:nvGraphicFramePr>
        <xdr:cNvPr id="6"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673100</xdr:colOff>
      <xdr:row>97</xdr:row>
      <xdr:rowOff>63500</xdr:rowOff>
    </xdr:from>
    <xdr:to>
      <xdr:col>24</xdr:col>
      <xdr:colOff>711200</xdr:colOff>
      <xdr:row>122</xdr:row>
      <xdr:rowOff>132080</xdr:rowOff>
    </xdr:to>
    <xdr:graphicFrame macro="">
      <xdr:nvGraphicFramePr>
        <xdr:cNvPr id="7"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635000</xdr:colOff>
      <xdr:row>67</xdr:row>
      <xdr:rowOff>177800</xdr:rowOff>
    </xdr:from>
    <xdr:to>
      <xdr:col>14</xdr:col>
      <xdr:colOff>228600</xdr:colOff>
      <xdr:row>87</xdr:row>
      <xdr:rowOff>127000</xdr:rowOff>
    </xdr:to>
    <xdr:graphicFrame macro="">
      <xdr:nvGraphicFramePr>
        <xdr:cNvPr id="9"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436880</xdr:colOff>
      <xdr:row>39</xdr:row>
      <xdr:rowOff>45720</xdr:rowOff>
    </xdr:from>
    <xdr:to>
      <xdr:col>16</xdr:col>
      <xdr:colOff>619760</xdr:colOff>
      <xdr:row>57</xdr:row>
      <xdr:rowOff>60960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uparpaj/Nextcloud2/Datos/AMECO_05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RIOS/datos/AMECO_0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índice"/>
      <sheetName val="calc Ñ"/>
      <sheetName val="09"/>
      <sheetName val="10"/>
      <sheetName val="11"/>
      <sheetName val="12"/>
      <sheetName val="13"/>
      <sheetName val="14"/>
      <sheetName val="15"/>
      <sheetName val="16"/>
      <sheetName val="17"/>
      <sheetName val="18"/>
      <sheetName val="calc W"/>
    </sheetNames>
    <sheetDataSet>
      <sheetData sheetId="0">
        <row r="2">
          <cell r="BK2">
            <v>446391.41</v>
          </cell>
          <cell r="BL2">
            <v>447154.55</v>
          </cell>
          <cell r="BM2">
            <v>448084.22</v>
          </cell>
          <cell r="BN2">
            <v>448552.45</v>
          </cell>
          <cell r="BO2">
            <v>448973.75900000002</v>
          </cell>
          <cell r="BP2">
            <v>449493.141</v>
          </cell>
        </row>
        <row r="36">
          <cell r="BK36">
            <v>66040</v>
          </cell>
          <cell r="BL36">
            <v>66436</v>
          </cell>
          <cell r="BM36">
            <v>66797</v>
          </cell>
          <cell r="BN36">
            <v>67064.187999999995</v>
          </cell>
        </row>
      </sheetData>
      <sheetData sheetId="1"/>
      <sheetData sheetId="2"/>
      <sheetData sheetId="3"/>
      <sheetData sheetId="4">
        <row r="2">
          <cell r="BO2">
            <v>14087.77</v>
          </cell>
          <cell r="BP2">
            <v>14922.17</v>
          </cell>
        </row>
      </sheetData>
      <sheetData sheetId="5">
        <row r="55">
          <cell r="AL55">
            <v>4962.25</v>
          </cell>
          <cell r="AM55">
            <v>5101.99</v>
          </cell>
          <cell r="AN55">
            <v>5356.01</v>
          </cell>
          <cell r="AO55">
            <v>5630.36</v>
          </cell>
          <cell r="AP55">
            <v>5824.55</v>
          </cell>
          <cell r="AQ55">
            <v>6060.71</v>
          </cell>
          <cell r="AR55">
            <v>6339.79</v>
          </cell>
          <cell r="AS55">
            <v>6590.75</v>
          </cell>
          <cell r="AT55">
            <v>6936.56</v>
          </cell>
          <cell r="AU55">
            <v>7260.99</v>
          </cell>
          <cell r="AV55">
            <v>7502.44</v>
          </cell>
          <cell r="AW55">
            <v>7713.51</v>
          </cell>
          <cell r="AX55">
            <v>8035.6</v>
          </cell>
          <cell r="AY55">
            <v>8312.9500000000007</v>
          </cell>
          <cell r="AZ55">
            <v>8743</v>
          </cell>
          <cell r="BA55">
            <v>9207.61</v>
          </cell>
          <cell r="BB55">
            <v>9419.92</v>
          </cell>
          <cell r="BC55">
            <v>9089.5499999999993</v>
          </cell>
          <cell r="BD55">
            <v>9341.6299999999992</v>
          </cell>
          <cell r="BE55">
            <v>9592.42</v>
          </cell>
          <cell r="BF55">
            <v>9624.2999999999993</v>
          </cell>
          <cell r="BG55">
            <v>9719.44</v>
          </cell>
          <cell r="BH55">
            <v>9946.74</v>
          </cell>
          <cell r="BI55">
            <v>10290.66</v>
          </cell>
          <cell r="BJ55">
            <v>10578.45</v>
          </cell>
          <cell r="BK55">
            <v>10964.7</v>
          </cell>
          <cell r="BL55">
            <v>11318.27</v>
          </cell>
          <cell r="BM55">
            <v>11651.83</v>
          </cell>
          <cell r="BN55">
            <v>11046.29</v>
          </cell>
          <cell r="BO55">
            <v>11652.5</v>
          </cell>
          <cell r="BP55">
            <v>12331.18</v>
          </cell>
        </row>
        <row r="56">
          <cell r="F56">
            <v>258.22300000000001</v>
          </cell>
          <cell r="G56">
            <v>281.47899999999998</v>
          </cell>
          <cell r="H56">
            <v>307.11200000000002</v>
          </cell>
          <cell r="I56">
            <v>335.67500000000001</v>
          </cell>
          <cell r="J56">
            <v>371.94799999999998</v>
          </cell>
          <cell r="K56">
            <v>406.52300000000002</v>
          </cell>
          <cell r="L56">
            <v>439.72699999999998</v>
          </cell>
          <cell r="M56">
            <v>470.17399999999998</v>
          </cell>
          <cell r="N56">
            <v>513.03899999999999</v>
          </cell>
          <cell r="O56">
            <v>573.88199999999995</v>
          </cell>
          <cell r="P56">
            <v>644.80200000000002</v>
          </cell>
          <cell r="Q56">
            <v>716.20600000000002</v>
          </cell>
          <cell r="R56">
            <v>797.61800000000005</v>
          </cell>
          <cell r="S56">
            <v>920.38199999999995</v>
          </cell>
          <cell r="T56">
            <v>1061.7719999999999</v>
          </cell>
          <cell r="U56">
            <v>1196.9280000000001</v>
          </cell>
          <cell r="V56">
            <v>1384.5730000000001</v>
          </cell>
          <cell r="W56">
            <v>1566.364</v>
          </cell>
          <cell r="X56">
            <v>1763.462</v>
          </cell>
          <cell r="Y56">
            <v>2008.817</v>
          </cell>
          <cell r="Z56">
            <v>2279.7939999999999</v>
          </cell>
          <cell r="AA56">
            <v>2526.6849999999999</v>
          </cell>
          <cell r="AB56">
            <v>2807.7620000000002</v>
          </cell>
          <cell r="AC56">
            <v>3088.6570000000002</v>
          </cell>
          <cell r="AD56">
            <v>3368.0439999999999</v>
          </cell>
          <cell r="AE56">
            <v>3647.4589999999998</v>
          </cell>
          <cell r="AF56">
            <v>3940.1889999999999</v>
          </cell>
          <cell r="AG56">
            <v>4205.2759999999998</v>
          </cell>
          <cell r="AH56">
            <v>4577.6549999999997</v>
          </cell>
          <cell r="AI56">
            <v>4990.5619999999999</v>
          </cell>
          <cell r="AJ56">
            <v>5423.107</v>
          </cell>
          <cell r="AK56">
            <v>5798.2640000000001</v>
          </cell>
        </row>
        <row r="518">
          <cell r="AL518">
            <v>7421.06</v>
          </cell>
          <cell r="AM518">
            <v>7371.12</v>
          </cell>
          <cell r="AN518">
            <v>7550.01</v>
          </cell>
          <cell r="AO518">
            <v>7720.38</v>
          </cell>
          <cell r="AP518">
            <v>7843.26</v>
          </cell>
          <cell r="AQ518">
            <v>8046.6</v>
          </cell>
          <cell r="AR518">
            <v>8285.18</v>
          </cell>
          <cell r="AS518">
            <v>8528.66</v>
          </cell>
          <cell r="AT518">
            <v>8854.4699999999993</v>
          </cell>
          <cell r="AU518">
            <v>9044.43</v>
          </cell>
          <cell r="AV518">
            <v>9122.17</v>
          </cell>
          <cell r="AW518">
            <v>9174.77</v>
          </cell>
          <cell r="AX518">
            <v>9379.5300000000007</v>
          </cell>
          <cell r="AY518">
            <v>9528.89</v>
          </cell>
          <cell r="AZ518">
            <v>9828.82</v>
          </cell>
          <cell r="BA518">
            <v>10112.33</v>
          </cell>
          <cell r="BB518">
            <v>10149.77</v>
          </cell>
          <cell r="BC518">
            <v>9702.35</v>
          </cell>
          <cell r="BD518">
            <v>9908.34</v>
          </cell>
          <cell r="BE518">
            <v>10070.43</v>
          </cell>
          <cell r="BF518">
            <v>9977.0300000000007</v>
          </cell>
          <cell r="BG518">
            <v>9951.7099999999991</v>
          </cell>
          <cell r="BH518">
            <v>10088.43</v>
          </cell>
          <cell r="BI518">
            <v>10290.66</v>
          </cell>
          <cell r="BJ518">
            <v>10479.89</v>
          </cell>
          <cell r="BK518">
            <v>10749.12</v>
          </cell>
          <cell r="BL518">
            <v>10945.86</v>
          </cell>
          <cell r="BM518">
            <v>11081.73</v>
          </cell>
          <cell r="BN518">
            <v>10346.92</v>
          </cell>
          <cell r="BO518">
            <v>10789.19</v>
          </cell>
          <cell r="BP518">
            <v>11266.27</v>
          </cell>
        </row>
        <row r="519">
          <cell r="F519">
            <v>3196.6010000000001</v>
          </cell>
          <cell r="G519">
            <v>3362.625</v>
          </cell>
          <cell r="H519">
            <v>3519.7379999999998</v>
          </cell>
          <cell r="I519">
            <v>3691.4180000000001</v>
          </cell>
          <cell r="J519">
            <v>3919.6819999999998</v>
          </cell>
          <cell r="K519">
            <v>4094.3020000000001</v>
          </cell>
          <cell r="L519">
            <v>4250.8519999999999</v>
          </cell>
          <cell r="M519">
            <v>4400.6379999999999</v>
          </cell>
          <cell r="N519">
            <v>4641.2659999999996</v>
          </cell>
          <cell r="O519">
            <v>4928.6970000000001</v>
          </cell>
          <cell r="P519">
            <v>5185.0249999999996</v>
          </cell>
          <cell r="Q519">
            <v>5372.4139999999998</v>
          </cell>
          <cell r="R519">
            <v>5618.3249999999998</v>
          </cell>
          <cell r="S519">
            <v>5949.6819999999998</v>
          </cell>
          <cell r="T519">
            <v>6079.567</v>
          </cell>
          <cell r="U519">
            <v>6034.6189999999997</v>
          </cell>
          <cell r="V519">
            <v>6299.7529999999997</v>
          </cell>
          <cell r="W519">
            <v>6469.69</v>
          </cell>
          <cell r="X519">
            <v>6676.47</v>
          </cell>
          <cell r="Y519">
            <v>6926.5230000000001</v>
          </cell>
          <cell r="Z519">
            <v>7019.0349999999999</v>
          </cell>
          <cell r="AA519">
            <v>7034.5259999999998</v>
          </cell>
          <cell r="AB519">
            <v>7107.51</v>
          </cell>
          <cell r="AC519">
            <v>7244.2169999999996</v>
          </cell>
          <cell r="AD519">
            <v>7420.7309999999998</v>
          </cell>
          <cell r="AE519">
            <v>7614.2839999999997</v>
          </cell>
          <cell r="AF519">
            <v>7815.268</v>
          </cell>
          <cell r="AG519">
            <v>8044.7340000000004</v>
          </cell>
          <cell r="AH519">
            <v>8391.1650000000009</v>
          </cell>
          <cell r="AI519">
            <v>8700.2099999999991</v>
          </cell>
          <cell r="AJ519">
            <v>8956.3179999999993</v>
          </cell>
          <cell r="AK519">
            <v>9114.0849999999991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índice"/>
      <sheetName val="calc"/>
      <sheetName val="09"/>
      <sheetName val="10"/>
      <sheetName val="11"/>
      <sheetName val="12"/>
      <sheetName val="13"/>
      <sheetName val="14"/>
      <sheetName val="15"/>
      <sheetName val="16"/>
      <sheetName val="17"/>
      <sheetName val="18"/>
    </sheetNames>
    <sheetDataSet>
      <sheetData sheetId="0" refreshError="1">
        <row r="2">
          <cell r="AX2">
            <v>492777.91</v>
          </cell>
          <cell r="AY2">
            <v>494872.33</v>
          </cell>
          <cell r="AZ2">
            <v>496659.17</v>
          </cell>
          <cell r="BA2">
            <v>498687.18</v>
          </cell>
          <cell r="BB2">
            <v>500652.02</v>
          </cell>
          <cell r="BC2">
            <v>502457.83</v>
          </cell>
          <cell r="BD2">
            <v>503690.35</v>
          </cell>
          <cell r="BE2">
            <v>504804.17</v>
          </cell>
          <cell r="BF2">
            <v>505995.51</v>
          </cell>
          <cell r="BG2">
            <v>507037.29</v>
          </cell>
          <cell r="BH2">
            <v>508234.69</v>
          </cell>
          <cell r="BI2">
            <v>509693.97</v>
          </cell>
          <cell r="BJ2">
            <v>511278.54</v>
          </cell>
        </row>
        <row r="9">
          <cell r="F9">
            <v>9153.4889999999996</v>
          </cell>
        </row>
        <row r="10">
          <cell r="AX10">
            <v>7781.16</v>
          </cell>
          <cell r="AY10">
            <v>7739.9</v>
          </cell>
          <cell r="AZ10">
            <v>7699.02</v>
          </cell>
        </row>
        <row r="12">
          <cell r="S12">
            <v>5022</v>
          </cell>
          <cell r="T12">
            <v>5045</v>
          </cell>
          <cell r="U12">
            <v>5060</v>
          </cell>
          <cell r="V12">
            <v>5073</v>
          </cell>
          <cell r="W12">
            <v>5089</v>
          </cell>
          <cell r="X12">
            <v>5105</v>
          </cell>
          <cell r="Y12">
            <v>5118</v>
          </cell>
          <cell r="Z12">
            <v>5124</v>
          </cell>
          <cell r="AA12">
            <v>5122</v>
          </cell>
          <cell r="AB12">
            <v>5118</v>
          </cell>
          <cell r="AC12">
            <v>5114</v>
          </cell>
          <cell r="AD12">
            <v>5111</v>
          </cell>
          <cell r="AE12">
            <v>5113</v>
          </cell>
          <cell r="AF12">
            <v>5120</v>
          </cell>
          <cell r="AG12">
            <v>5127</v>
          </cell>
          <cell r="AH12">
            <v>5130</v>
          </cell>
          <cell r="AI12">
            <v>5132</v>
          </cell>
          <cell r="AJ12">
            <v>5140</v>
          </cell>
          <cell r="AK12">
            <v>5154</v>
          </cell>
          <cell r="AL12">
            <v>5171</v>
          </cell>
          <cell r="AM12">
            <v>5189</v>
          </cell>
          <cell r="AN12">
            <v>5206</v>
          </cell>
          <cell r="AO12">
            <v>5230</v>
          </cell>
          <cell r="AP12">
            <v>5262</v>
          </cell>
          <cell r="AQ12">
            <v>5285</v>
          </cell>
          <cell r="AR12">
            <v>5303</v>
          </cell>
          <cell r="AS12">
            <v>5321</v>
          </cell>
          <cell r="AT12">
            <v>5338</v>
          </cell>
          <cell r="AU12">
            <v>5357</v>
          </cell>
          <cell r="AV12">
            <v>5376</v>
          </cell>
          <cell r="AW12">
            <v>5390</v>
          </cell>
        </row>
        <row r="13">
          <cell r="AK13">
            <v>79973</v>
          </cell>
          <cell r="AL13">
            <v>80500</v>
          </cell>
          <cell r="AM13">
            <v>80946</v>
          </cell>
          <cell r="AN13">
            <v>81147</v>
          </cell>
          <cell r="AO13">
            <v>81308</v>
          </cell>
          <cell r="AP13">
            <v>81466</v>
          </cell>
          <cell r="AQ13">
            <v>81510</v>
          </cell>
          <cell r="AR13">
            <v>81446</v>
          </cell>
          <cell r="AS13">
            <v>81422</v>
          </cell>
          <cell r="AT13">
            <v>81457</v>
          </cell>
          <cell r="AU13">
            <v>81517</v>
          </cell>
          <cell r="AV13">
            <v>81578</v>
          </cell>
          <cell r="AW13">
            <v>81549</v>
          </cell>
        </row>
        <row r="14">
          <cell r="F14">
            <v>55433</v>
          </cell>
          <cell r="G14">
            <v>56185</v>
          </cell>
          <cell r="H14">
            <v>56837</v>
          </cell>
          <cell r="I14">
            <v>57389</v>
          </cell>
          <cell r="J14">
            <v>57971</v>
          </cell>
          <cell r="K14">
            <v>58619</v>
          </cell>
          <cell r="L14">
            <v>59148</v>
          </cell>
          <cell r="M14">
            <v>59286</v>
          </cell>
          <cell r="N14">
            <v>59500</v>
          </cell>
          <cell r="O14">
            <v>60067</v>
          </cell>
          <cell r="P14">
            <v>60651</v>
          </cell>
          <cell r="Q14">
            <v>61284</v>
          </cell>
          <cell r="R14">
            <v>61672</v>
          </cell>
          <cell r="S14">
            <v>61976</v>
          </cell>
          <cell r="T14">
            <v>62054</v>
          </cell>
          <cell r="U14">
            <v>61829</v>
          </cell>
          <cell r="V14">
            <v>61531</v>
          </cell>
          <cell r="W14">
            <v>61400</v>
          </cell>
          <cell r="X14">
            <v>61326</v>
          </cell>
          <cell r="Y14">
            <v>61359</v>
          </cell>
          <cell r="Z14">
            <v>61566</v>
          </cell>
          <cell r="AA14">
            <v>61682</v>
          </cell>
          <cell r="AB14">
            <v>61638</v>
          </cell>
          <cell r="AC14">
            <v>61423</v>
          </cell>
          <cell r="AD14">
            <v>61175</v>
          </cell>
          <cell r="AE14">
            <v>61024</v>
          </cell>
          <cell r="AF14">
            <v>61066</v>
          </cell>
          <cell r="AG14">
            <v>61077</v>
          </cell>
          <cell r="AH14">
            <v>61449</v>
          </cell>
          <cell r="AI14">
            <v>62063</v>
          </cell>
          <cell r="AJ14">
            <v>63253</v>
          </cell>
        </row>
        <row r="16">
          <cell r="S16">
            <v>3073.75</v>
          </cell>
          <cell r="T16">
            <v>3124.77</v>
          </cell>
          <cell r="U16">
            <v>3177.78</v>
          </cell>
          <cell r="V16">
            <v>3228.79</v>
          </cell>
          <cell r="W16">
            <v>3272.8</v>
          </cell>
          <cell r="X16">
            <v>3314.81</v>
          </cell>
          <cell r="Y16">
            <v>3368.83</v>
          </cell>
          <cell r="Z16">
            <v>3401.83</v>
          </cell>
          <cell r="AA16">
            <v>3443.84</v>
          </cell>
          <cell r="AB16">
            <v>3480.85</v>
          </cell>
          <cell r="AC16">
            <v>3505.86</v>
          </cell>
          <cell r="AD16">
            <v>3529.86</v>
          </cell>
          <cell r="AE16">
            <v>3540.87</v>
          </cell>
          <cell r="AF16">
            <v>3541.87</v>
          </cell>
          <cell r="AG16">
            <v>3542.87</v>
          </cell>
          <cell r="AH16">
            <v>3530.7</v>
          </cell>
          <cell r="AI16">
            <v>3509.5</v>
          </cell>
          <cell r="AJ16">
            <v>3505.8</v>
          </cell>
          <cell r="AK16">
            <v>3525.7</v>
          </cell>
          <cell r="AL16">
            <v>3549.1</v>
          </cell>
          <cell r="AM16">
            <v>3563.3</v>
          </cell>
          <cell r="AN16">
            <v>3570.7</v>
          </cell>
          <cell r="AO16">
            <v>3601.3</v>
          </cell>
          <cell r="AP16">
            <v>3626.1</v>
          </cell>
          <cell r="AQ16">
            <v>3664.3</v>
          </cell>
          <cell r="AR16">
            <v>3714.17</v>
          </cell>
          <cell r="AS16">
            <v>3754.75</v>
          </cell>
          <cell r="AT16">
            <v>3804.25</v>
          </cell>
          <cell r="AU16">
            <v>3863.81</v>
          </cell>
          <cell r="AV16">
            <v>3931.84</v>
          </cell>
          <cell r="AW16">
            <v>3996.98</v>
          </cell>
        </row>
        <row r="17">
          <cell r="AA17">
            <v>9729.35</v>
          </cell>
          <cell r="AB17">
            <v>9789.5130000000008</v>
          </cell>
          <cell r="AC17">
            <v>9846.6270000000004</v>
          </cell>
          <cell r="AD17">
            <v>9895.8009999999995</v>
          </cell>
          <cell r="AE17">
            <v>9934.2999999999993</v>
          </cell>
          <cell r="AF17">
            <v>9967.2129999999997</v>
          </cell>
          <cell r="AG17">
            <v>10000.594999999999</v>
          </cell>
          <cell r="AH17">
            <v>10036.983</v>
          </cell>
          <cell r="AI17">
            <v>10089.498</v>
          </cell>
          <cell r="AJ17">
            <v>10196.791999999999</v>
          </cell>
          <cell r="AK17">
            <v>10319.927</v>
          </cell>
          <cell r="AL17">
            <v>10399.061</v>
          </cell>
          <cell r="AM17">
            <v>10460.415000000001</v>
          </cell>
          <cell r="AN17">
            <v>10512.922</v>
          </cell>
          <cell r="AO17">
            <v>10562.16</v>
          </cell>
          <cell r="AP17">
            <v>10608.82</v>
          </cell>
          <cell r="AQ17">
            <v>10661.31</v>
          </cell>
          <cell r="AR17">
            <v>10720.57</v>
          </cell>
          <cell r="AS17">
            <v>10761.71</v>
          </cell>
          <cell r="AT17">
            <v>10805.8</v>
          </cell>
          <cell r="AU17">
            <v>10862.15</v>
          </cell>
          <cell r="AV17">
            <v>10902.01</v>
          </cell>
          <cell r="AW17">
            <v>10928.09</v>
          </cell>
        </row>
        <row r="18">
          <cell r="AF18">
            <v>38584.624000000003</v>
          </cell>
          <cell r="AG18">
            <v>38684.815000000002</v>
          </cell>
          <cell r="AH18">
            <v>38766.938999999998</v>
          </cell>
          <cell r="AI18">
            <v>38827.764000000003</v>
          </cell>
          <cell r="AJ18">
            <v>38867.322</v>
          </cell>
          <cell r="AK18">
            <v>38966.375999999997</v>
          </cell>
          <cell r="AL18">
            <v>39157.684999999998</v>
          </cell>
          <cell r="AM18">
            <v>39361.262000000002</v>
          </cell>
          <cell r="AN18">
            <v>39549.108</v>
          </cell>
          <cell r="AO18">
            <v>39718.9</v>
          </cell>
          <cell r="AP18">
            <v>39884.25</v>
          </cell>
          <cell r="AQ18">
            <v>40049.97</v>
          </cell>
          <cell r="AR18">
            <v>40214.07</v>
          </cell>
          <cell r="AS18">
            <v>40369.67</v>
          </cell>
          <cell r="AT18">
            <v>40554.39</v>
          </cell>
          <cell r="AU18">
            <v>40766.050000000003</v>
          </cell>
          <cell r="AV18">
            <v>41423.519999999997</v>
          </cell>
          <cell r="AW18">
            <v>42196.23</v>
          </cell>
        </row>
        <row r="19">
          <cell r="F19">
            <v>46636</v>
          </cell>
          <cell r="G19">
            <v>47137</v>
          </cell>
          <cell r="H19">
            <v>47995</v>
          </cell>
          <cell r="I19">
            <v>48836</v>
          </cell>
          <cell r="J19">
            <v>49353</v>
          </cell>
          <cell r="K19">
            <v>49825</v>
          </cell>
          <cell r="L19">
            <v>50255</v>
          </cell>
          <cell r="M19">
            <v>50664</v>
          </cell>
          <cell r="N19">
            <v>51048</v>
          </cell>
          <cell r="O19">
            <v>51468</v>
          </cell>
          <cell r="P19">
            <v>51939</v>
          </cell>
          <cell r="Q19">
            <v>52434</v>
          </cell>
          <cell r="R19">
            <v>52902</v>
          </cell>
          <cell r="S19">
            <v>53327</v>
          </cell>
          <cell r="T19">
            <v>53676</v>
          </cell>
          <cell r="U19">
            <v>53926</v>
          </cell>
          <cell r="V19">
            <v>54143</v>
          </cell>
          <cell r="W19">
            <v>54389</v>
          </cell>
          <cell r="X19">
            <v>54627</v>
          </cell>
          <cell r="Y19">
            <v>54866</v>
          </cell>
          <cell r="Z19">
            <v>55150</v>
          </cell>
          <cell r="AA19">
            <v>55462</v>
          </cell>
          <cell r="AB19">
            <v>55797</v>
          </cell>
          <cell r="AC19">
            <v>56096</v>
          </cell>
          <cell r="AD19">
            <v>56369</v>
          </cell>
          <cell r="AE19">
            <v>56649</v>
          </cell>
          <cell r="AF19">
            <v>56937</v>
          </cell>
          <cell r="AG19">
            <v>57244</v>
          </cell>
          <cell r="AH19">
            <v>57572</v>
          </cell>
          <cell r="AI19">
            <v>57912</v>
          </cell>
          <cell r="AJ19">
            <v>58227</v>
          </cell>
          <cell r="AK19">
            <v>58520</v>
          </cell>
          <cell r="AL19">
            <v>58811</v>
          </cell>
          <cell r="AM19">
            <v>59066</v>
          </cell>
          <cell r="AN19">
            <v>59286</v>
          </cell>
          <cell r="AO19">
            <v>59501</v>
          </cell>
          <cell r="AP19">
            <v>59713</v>
          </cell>
          <cell r="AQ19">
            <v>59926</v>
          </cell>
          <cell r="AR19">
            <v>60147</v>
          </cell>
          <cell r="AS19">
            <v>60457</v>
          </cell>
          <cell r="AT19">
            <v>60872</v>
          </cell>
          <cell r="AU19">
            <v>61317</v>
          </cell>
          <cell r="AV19">
            <v>61764</v>
          </cell>
          <cell r="AW19">
            <v>62202</v>
          </cell>
        </row>
        <row r="20">
          <cell r="AX20">
            <v>4308.67</v>
          </cell>
          <cell r="AY20">
            <v>4311.67</v>
          </cell>
          <cell r="AZ20">
            <v>4313.01</v>
          </cell>
          <cell r="BA20">
            <v>4315.68</v>
          </cell>
          <cell r="BB20">
            <v>4312.76</v>
          </cell>
          <cell r="BC20">
            <v>4307.28</v>
          </cell>
          <cell r="BD20">
            <v>4295.97</v>
          </cell>
          <cell r="BE20">
            <v>4286.55</v>
          </cell>
          <cell r="BF20">
            <v>4268.4399999999996</v>
          </cell>
        </row>
        <row r="21">
          <cell r="F21">
            <v>50199.7</v>
          </cell>
          <cell r="G21">
            <v>50536.35</v>
          </cell>
          <cell r="H21">
            <v>50879.45</v>
          </cell>
          <cell r="I21">
            <v>51252</v>
          </cell>
          <cell r="J21">
            <v>51675.35</v>
          </cell>
          <cell r="K21">
            <v>52112.35</v>
          </cell>
          <cell r="L21">
            <v>52519</v>
          </cell>
          <cell r="M21">
            <v>52900.5</v>
          </cell>
          <cell r="N21">
            <v>53235.75</v>
          </cell>
          <cell r="O21">
            <v>53537.95</v>
          </cell>
          <cell r="P21">
            <v>53821.85</v>
          </cell>
          <cell r="Q21">
            <v>54073.49</v>
          </cell>
          <cell r="R21">
            <v>54381.345000000001</v>
          </cell>
          <cell r="S21">
            <v>54751.406000000003</v>
          </cell>
          <cell r="T21">
            <v>55110.868000000002</v>
          </cell>
          <cell r="U21">
            <v>55441.000999999997</v>
          </cell>
          <cell r="V21">
            <v>55718.26</v>
          </cell>
          <cell r="W21">
            <v>55955.411</v>
          </cell>
          <cell r="X21">
            <v>56155.142999999996</v>
          </cell>
          <cell r="Y21">
            <v>56317.749000000003</v>
          </cell>
          <cell r="Z21">
            <v>56433.883000000002</v>
          </cell>
          <cell r="AA21">
            <v>56501.675000000003</v>
          </cell>
          <cell r="AB21">
            <v>56543.548000000003</v>
          </cell>
          <cell r="AC21">
            <v>56564.074000000001</v>
          </cell>
          <cell r="AD21">
            <v>56576.718000000001</v>
          </cell>
          <cell r="AE21">
            <v>56593.071000000004</v>
          </cell>
          <cell r="AF21">
            <v>56596.154999999999</v>
          </cell>
          <cell r="AG21">
            <v>56601.930999999997</v>
          </cell>
          <cell r="AH21">
            <v>56629.288</v>
          </cell>
          <cell r="AI21">
            <v>56671.781000000003</v>
          </cell>
          <cell r="AJ21">
            <v>56719.24</v>
          </cell>
          <cell r="AK21">
            <v>56758.521000000001</v>
          </cell>
          <cell r="AL21">
            <v>56797.087</v>
          </cell>
          <cell r="AM21">
            <v>56831.821000000004</v>
          </cell>
          <cell r="AN21">
            <v>56843.4</v>
          </cell>
          <cell r="AO21">
            <v>56844.3</v>
          </cell>
          <cell r="AP21">
            <v>56860.3</v>
          </cell>
          <cell r="AQ21">
            <v>56890.400000000001</v>
          </cell>
          <cell r="AR21">
            <v>56906.7</v>
          </cell>
          <cell r="AS21">
            <v>56916.3</v>
          </cell>
          <cell r="AT21">
            <v>56942.1</v>
          </cell>
          <cell r="AU21">
            <v>56979.8</v>
          </cell>
          <cell r="AV21">
            <v>57099.5</v>
          </cell>
          <cell r="AW21">
            <v>57412.6</v>
          </cell>
        </row>
        <row r="25">
          <cell r="F25">
            <v>332.35399999999998</v>
          </cell>
          <cell r="G25">
            <v>334.464</v>
          </cell>
          <cell r="H25">
            <v>338.58100000000002</v>
          </cell>
          <cell r="I25">
            <v>342.06400000000002</v>
          </cell>
          <cell r="J25">
            <v>345.96899999999999</v>
          </cell>
          <cell r="K25">
            <v>349.87400000000002</v>
          </cell>
          <cell r="L25">
            <v>352.40699999999998</v>
          </cell>
          <cell r="M25">
            <v>353.56799999999998</v>
          </cell>
          <cell r="N25">
            <v>354.51799999999997</v>
          </cell>
          <cell r="O25">
            <v>356.20600000000002</v>
          </cell>
          <cell r="P25">
            <v>357.97</v>
          </cell>
          <cell r="Q25">
            <v>361.4</v>
          </cell>
          <cell r="R25">
            <v>362</v>
          </cell>
          <cell r="S25">
            <v>363</v>
          </cell>
          <cell r="T25">
            <v>364.4</v>
          </cell>
          <cell r="U25">
            <v>365.4</v>
          </cell>
          <cell r="V25">
            <v>365.5</v>
          </cell>
          <cell r="W25">
            <v>366</v>
          </cell>
          <cell r="X25">
            <v>366.4</v>
          </cell>
          <cell r="Y25">
            <v>366.7</v>
          </cell>
          <cell r="Z25">
            <v>364.4</v>
          </cell>
          <cell r="AA25">
            <v>365.4</v>
          </cell>
          <cell r="AB25">
            <v>365.5</v>
          </cell>
          <cell r="AC25">
            <v>366</v>
          </cell>
          <cell r="AD25">
            <v>366.4</v>
          </cell>
          <cell r="AE25">
            <v>366.6</v>
          </cell>
          <cell r="AF25">
            <v>368.3</v>
          </cell>
          <cell r="AG25">
            <v>370.7</v>
          </cell>
          <cell r="AH25">
            <v>373.9</v>
          </cell>
          <cell r="AI25">
            <v>377.6</v>
          </cell>
          <cell r="AJ25">
            <v>381.9</v>
          </cell>
          <cell r="AK25">
            <v>387.1</v>
          </cell>
          <cell r="AL25">
            <v>392.4</v>
          </cell>
          <cell r="AM25">
            <v>398</v>
          </cell>
          <cell r="AN25">
            <v>403.8</v>
          </cell>
          <cell r="AO25">
            <v>409.51</v>
          </cell>
          <cell r="AP25">
            <v>414.46</v>
          </cell>
          <cell r="AQ25">
            <v>419.85</v>
          </cell>
          <cell r="AR25">
            <v>425.2</v>
          </cell>
          <cell r="AS25">
            <v>431.34</v>
          </cell>
          <cell r="AT25">
            <v>436.98</v>
          </cell>
          <cell r="AU25">
            <v>441.86</v>
          </cell>
          <cell r="AV25">
            <v>446.65</v>
          </cell>
          <cell r="AW25">
            <v>452.26</v>
          </cell>
        </row>
        <row r="28">
          <cell r="F28">
            <v>11486.630999999999</v>
          </cell>
          <cell r="G28">
            <v>11638.712</v>
          </cell>
          <cell r="H28">
            <v>11805.689</v>
          </cell>
          <cell r="I28">
            <v>11965.966</v>
          </cell>
          <cell r="J28">
            <v>12127.12</v>
          </cell>
          <cell r="K28">
            <v>12294.732</v>
          </cell>
          <cell r="L28">
            <v>12456.251</v>
          </cell>
          <cell r="M28">
            <v>12598.200999999999</v>
          </cell>
          <cell r="N28">
            <v>12729.721</v>
          </cell>
          <cell r="O28">
            <v>12873</v>
          </cell>
          <cell r="P28">
            <v>13032</v>
          </cell>
          <cell r="Q28">
            <v>13194</v>
          </cell>
          <cell r="R28">
            <v>13330</v>
          </cell>
          <cell r="S28">
            <v>13438</v>
          </cell>
          <cell r="T28">
            <v>13543</v>
          </cell>
          <cell r="U28">
            <v>13660</v>
          </cell>
          <cell r="V28">
            <v>13773</v>
          </cell>
          <cell r="W28">
            <v>13856</v>
          </cell>
          <cell r="X28">
            <v>13939</v>
          </cell>
          <cell r="Y28">
            <v>14034</v>
          </cell>
          <cell r="Z28">
            <v>14148</v>
          </cell>
          <cell r="AA28">
            <v>14247</v>
          </cell>
          <cell r="AB28">
            <v>14312</v>
          </cell>
          <cell r="AC28">
            <v>14368</v>
          </cell>
          <cell r="AD28">
            <v>14423</v>
          </cell>
          <cell r="AE28">
            <v>14488</v>
          </cell>
          <cell r="AF28">
            <v>14567</v>
          </cell>
          <cell r="AG28">
            <v>14664</v>
          </cell>
          <cell r="AH28">
            <v>14760</v>
          </cell>
          <cell r="AI28">
            <v>14846</v>
          </cell>
          <cell r="AJ28">
            <v>14947</v>
          </cell>
          <cell r="AK28">
            <v>15068</v>
          </cell>
          <cell r="AL28">
            <v>15182</v>
          </cell>
          <cell r="AM28">
            <v>15290</v>
          </cell>
          <cell r="AN28">
            <v>15381</v>
          </cell>
          <cell r="AO28">
            <v>15460</v>
          </cell>
          <cell r="AP28">
            <v>15526</v>
          </cell>
          <cell r="AQ28">
            <v>15608</v>
          </cell>
          <cell r="AR28">
            <v>15703</v>
          </cell>
          <cell r="AS28">
            <v>15809</v>
          </cell>
          <cell r="AT28">
            <v>15922</v>
          </cell>
          <cell r="AU28">
            <v>16043</v>
          </cell>
          <cell r="AV28">
            <v>16147</v>
          </cell>
          <cell r="AW28">
            <v>16223</v>
          </cell>
        </row>
        <row r="31">
          <cell r="AF31">
            <v>10032.734</v>
          </cell>
          <cell r="AG31">
            <v>10030.031000000001</v>
          </cell>
          <cell r="AH31">
            <v>10019.61</v>
          </cell>
          <cell r="AI31">
            <v>10005</v>
          </cell>
          <cell r="AJ31">
            <v>9983.2180000000008</v>
          </cell>
          <cell r="AK31">
            <v>9960.2350000000006</v>
          </cell>
          <cell r="AL31">
            <v>9952.4940000000006</v>
          </cell>
          <cell r="AM31">
            <v>9964.6749999999993</v>
          </cell>
          <cell r="AN31">
            <v>9991.5249999999996</v>
          </cell>
          <cell r="AO31">
            <v>10026.200000000001</v>
          </cell>
          <cell r="AP31">
            <v>10063.9</v>
          </cell>
          <cell r="AQ31">
            <v>10109</v>
          </cell>
          <cell r="AR31">
            <v>10160.200000000001</v>
          </cell>
          <cell r="AS31">
            <v>10217.799999999999</v>
          </cell>
          <cell r="AT31">
            <v>10289.9</v>
          </cell>
          <cell r="AU31">
            <v>10362.700000000001</v>
          </cell>
          <cell r="AV31">
            <v>10419.6</v>
          </cell>
          <cell r="AW31">
            <v>10458.799999999999</v>
          </cell>
        </row>
        <row r="32">
          <cell r="AX32">
            <v>21451.85</v>
          </cell>
          <cell r="AY32">
            <v>21319.67</v>
          </cell>
          <cell r="AZ32">
            <v>21193.75</v>
          </cell>
        </row>
        <row r="35">
          <cell r="AO35">
            <v>5107.8</v>
          </cell>
          <cell r="AP35">
            <v>5124.6000000000004</v>
          </cell>
          <cell r="AQ35">
            <v>5139.8</v>
          </cell>
          <cell r="AR35">
            <v>5153.5</v>
          </cell>
          <cell r="AS35">
            <v>5165.5</v>
          </cell>
          <cell r="AT35">
            <v>5176.2</v>
          </cell>
          <cell r="AU35">
            <v>5188</v>
          </cell>
          <cell r="AV35">
            <v>5200.6000000000004</v>
          </cell>
          <cell r="AW35">
            <v>5213</v>
          </cell>
        </row>
        <row r="36">
          <cell r="AO36">
            <v>8826.9</v>
          </cell>
          <cell r="AP36">
            <v>8841</v>
          </cell>
          <cell r="AQ36">
            <v>8846.1</v>
          </cell>
          <cell r="AR36">
            <v>8851</v>
          </cell>
          <cell r="AS36">
            <v>8857.9</v>
          </cell>
          <cell r="AT36">
            <v>8872.1</v>
          </cell>
          <cell r="AU36">
            <v>8896</v>
          </cell>
          <cell r="AV36">
            <v>8925</v>
          </cell>
          <cell r="AW36">
            <v>8958.2000000000007</v>
          </cell>
        </row>
        <row r="37">
          <cell r="S37">
            <v>56200.309000000001</v>
          </cell>
          <cell r="T37">
            <v>56235.76</v>
          </cell>
          <cell r="U37">
            <v>56231.586000000003</v>
          </cell>
          <cell r="V37">
            <v>56217.752999999997</v>
          </cell>
          <cell r="W37">
            <v>56199.275000000001</v>
          </cell>
          <cell r="X37">
            <v>56202.286</v>
          </cell>
          <cell r="Y37">
            <v>56252.739000000001</v>
          </cell>
          <cell r="Z37">
            <v>56320.010999999999</v>
          </cell>
          <cell r="AA37">
            <v>56339.625999999997</v>
          </cell>
          <cell r="AB37">
            <v>56319.436000000002</v>
          </cell>
          <cell r="AC37">
            <v>56338.644999999997</v>
          </cell>
          <cell r="AD37">
            <v>56427.877999999997</v>
          </cell>
          <cell r="AE37">
            <v>56556.087</v>
          </cell>
          <cell r="AF37">
            <v>56687.228999999999</v>
          </cell>
          <cell r="AG37">
            <v>56807.894999999997</v>
          </cell>
          <cell r="AH37">
            <v>56934.184999999998</v>
          </cell>
          <cell r="AI37">
            <v>57082.584999999999</v>
          </cell>
          <cell r="AJ37">
            <v>57253.476999999999</v>
          </cell>
          <cell r="AK37">
            <v>57430.805999999997</v>
          </cell>
          <cell r="AL37">
            <v>57586.326999999997</v>
          </cell>
          <cell r="AM37">
            <v>57724.553</v>
          </cell>
          <cell r="AN37">
            <v>57871.699000000001</v>
          </cell>
          <cell r="AO37">
            <v>58025</v>
          </cell>
          <cell r="AP37">
            <v>58164</v>
          </cell>
          <cell r="AQ37">
            <v>58314</v>
          </cell>
          <cell r="AR37">
            <v>58475</v>
          </cell>
          <cell r="AS37">
            <v>58684</v>
          </cell>
          <cell r="AT37">
            <v>58886</v>
          </cell>
          <cell r="AU37">
            <v>59113</v>
          </cell>
          <cell r="AV37">
            <v>59366</v>
          </cell>
          <cell r="AW37">
            <v>59637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europa.eu/budget/figures/fin_fwk0713/fwk0713_en.cfm" TargetMode="External"/><Relationship Id="rId2" Type="http://schemas.openxmlformats.org/officeDocument/2006/relationships/hyperlink" Target="http://ec.europa.eu/budget/figures/fin_fwk0713/fwk0713_en.cfm" TargetMode="External"/><Relationship Id="rId1" Type="http://schemas.openxmlformats.org/officeDocument/2006/relationships/hyperlink" Target="http://ec.europa.eu/budget/figures/fin_fwk0713/fwk0713_en.cf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2"/>
  <sheetViews>
    <sheetView zoomScale="130" zoomScaleNormal="130" workbookViewId="0">
      <selection activeCell="A151" sqref="A151"/>
    </sheetView>
  </sheetViews>
  <sheetFormatPr baseColWidth="10" defaultRowHeight="15" x14ac:dyDescent="0.25"/>
  <cols>
    <col min="1" max="1" width="48.7109375" customWidth="1"/>
    <col min="3" max="3" width="14.42578125" customWidth="1"/>
    <col min="4" max="4" width="14" customWidth="1"/>
    <col min="10" max="10" width="12" bestFit="1" customWidth="1"/>
    <col min="11" max="11" width="19.5703125" customWidth="1"/>
  </cols>
  <sheetData>
    <row r="1" spans="1:10" ht="23.25" customHeight="1" x14ac:dyDescent="0.35">
      <c r="A1" s="1" t="s">
        <v>0</v>
      </c>
    </row>
    <row r="2" spans="1:10" ht="15" customHeight="1" x14ac:dyDescent="0.25">
      <c r="B2" s="8">
        <f>+B12-B13</f>
        <v>9384</v>
      </c>
      <c r="C2" s="8">
        <f t="shared" ref="C2:H2" si="0">+C12-C13</f>
        <v>12976</v>
      </c>
      <c r="D2" s="8">
        <f t="shared" si="0"/>
        <v>9654</v>
      </c>
      <c r="E2" s="8">
        <f t="shared" si="0"/>
        <v>12809</v>
      </c>
      <c r="F2" s="8">
        <f t="shared" si="0"/>
        <v>12271</v>
      </c>
      <c r="G2" s="8">
        <f t="shared" si="0"/>
        <v>12717</v>
      </c>
      <c r="H2" s="8">
        <f t="shared" si="0"/>
        <v>12727</v>
      </c>
      <c r="I2" s="8">
        <f>+I12-I13</f>
        <v>82538</v>
      </c>
    </row>
    <row r="3" spans="1:10" ht="15" customHeight="1" x14ac:dyDescent="0.25"/>
    <row r="4" spans="1:10" ht="15" customHeight="1" x14ac:dyDescent="0.3">
      <c r="A4" s="2" t="s">
        <v>1</v>
      </c>
    </row>
    <row r="5" spans="1:10" ht="15" customHeight="1" x14ac:dyDescent="0.25"/>
    <row r="6" spans="1:10" ht="15" customHeight="1" x14ac:dyDescent="0.25">
      <c r="A6" s="3" t="s">
        <v>2</v>
      </c>
      <c r="B6" s="3">
        <v>2007</v>
      </c>
      <c r="C6" s="3">
        <v>2008</v>
      </c>
      <c r="D6" s="3">
        <v>2009</v>
      </c>
      <c r="E6" s="3">
        <v>2010</v>
      </c>
      <c r="F6" s="3">
        <v>2011</v>
      </c>
      <c r="G6" s="3">
        <v>2012</v>
      </c>
      <c r="H6" s="3">
        <v>2013</v>
      </c>
      <c r="I6" s="3" t="s">
        <v>3</v>
      </c>
    </row>
    <row r="7" spans="1:10" ht="15" customHeight="1" x14ac:dyDescent="0.25">
      <c r="A7" s="4" t="s">
        <v>4</v>
      </c>
      <c r="B7" s="9">
        <v>124457</v>
      </c>
      <c r="C7" s="9">
        <v>132797</v>
      </c>
      <c r="D7" s="9">
        <v>134722</v>
      </c>
      <c r="E7" s="9">
        <v>140978</v>
      </c>
      <c r="F7" s="9">
        <v>142272</v>
      </c>
      <c r="G7" s="9">
        <v>148049</v>
      </c>
      <c r="H7" s="9">
        <v>153168</v>
      </c>
      <c r="I7" s="9">
        <v>976443</v>
      </c>
      <c r="J7" s="12">
        <f>28000/I7</f>
        <v>2.867550896468099E-2</v>
      </c>
    </row>
    <row r="8" spans="1:10" ht="15" customHeight="1" x14ac:dyDescent="0.25">
      <c r="A8" s="4" t="s">
        <v>5</v>
      </c>
      <c r="B8" s="6">
        <v>1.0200000000000001E-2</v>
      </c>
      <c r="C8" s="6">
        <v>1.0800000000000001E-2</v>
      </c>
      <c r="D8" s="6">
        <v>1.1599999999999999E-2</v>
      </c>
      <c r="E8" s="6">
        <v>1.18E-2</v>
      </c>
      <c r="F8" s="6">
        <v>1.15E-2</v>
      </c>
      <c r="G8" s="6">
        <v>1.1299999999999999E-2</v>
      </c>
      <c r="H8" s="6">
        <v>1.15E-2</v>
      </c>
      <c r="I8" s="6">
        <v>1.12E-2</v>
      </c>
    </row>
    <row r="9" spans="1:10" ht="15" customHeight="1" x14ac:dyDescent="0.25">
      <c r="A9" s="4" t="s">
        <v>6</v>
      </c>
      <c r="B9" s="9">
        <v>53979</v>
      </c>
      <c r="C9" s="9">
        <v>57653</v>
      </c>
      <c r="D9" s="9">
        <v>61696</v>
      </c>
      <c r="E9" s="9">
        <v>63555</v>
      </c>
      <c r="F9" s="9">
        <v>63974</v>
      </c>
      <c r="G9" s="9">
        <v>67614</v>
      </c>
      <c r="H9" s="9">
        <v>70644</v>
      </c>
      <c r="I9" s="9">
        <v>439115</v>
      </c>
    </row>
    <row r="10" spans="1:10" ht="15" customHeight="1" x14ac:dyDescent="0.25">
      <c r="A10" s="4" t="s">
        <v>7</v>
      </c>
      <c r="B10" s="9">
        <v>8918</v>
      </c>
      <c r="C10" s="9">
        <v>10386</v>
      </c>
      <c r="D10" s="9">
        <v>13269</v>
      </c>
      <c r="E10" s="9">
        <v>14167</v>
      </c>
      <c r="F10" s="9">
        <v>12987</v>
      </c>
      <c r="G10" s="9">
        <v>14853</v>
      </c>
      <c r="H10" s="9">
        <v>15670</v>
      </c>
      <c r="I10" s="9">
        <v>90250</v>
      </c>
    </row>
    <row r="11" spans="1:10" ht="15" customHeight="1" x14ac:dyDescent="0.25">
      <c r="A11" s="4" t="s">
        <v>8</v>
      </c>
      <c r="B11" s="9">
        <v>45061</v>
      </c>
      <c r="C11" s="9">
        <v>47267</v>
      </c>
      <c r="D11" s="9">
        <v>48427</v>
      </c>
      <c r="E11" s="9">
        <v>49388</v>
      </c>
      <c r="F11" s="9">
        <v>50987</v>
      </c>
      <c r="G11" s="9">
        <v>52761</v>
      </c>
      <c r="H11" s="9">
        <v>54974</v>
      </c>
      <c r="I11" s="9">
        <v>348865</v>
      </c>
    </row>
    <row r="12" spans="1:10" s="37" customFormat="1" ht="15" customHeight="1" x14ac:dyDescent="0.25">
      <c r="A12" s="36" t="s">
        <v>9</v>
      </c>
      <c r="B12" s="28">
        <v>55143</v>
      </c>
      <c r="C12" s="28">
        <v>59193</v>
      </c>
      <c r="D12" s="28">
        <v>56333</v>
      </c>
      <c r="E12" s="28">
        <v>59955</v>
      </c>
      <c r="F12" s="28">
        <v>59888</v>
      </c>
      <c r="G12" s="28">
        <v>60810</v>
      </c>
      <c r="H12" s="28">
        <v>61310</v>
      </c>
      <c r="I12" s="28">
        <v>412632</v>
      </c>
    </row>
    <row r="13" spans="1:10" s="37" customFormat="1" ht="15" customHeight="1" x14ac:dyDescent="0.25">
      <c r="A13" s="36" t="s">
        <v>10</v>
      </c>
      <c r="B13" s="28">
        <v>45759</v>
      </c>
      <c r="C13" s="28">
        <v>46217</v>
      </c>
      <c r="D13" s="28">
        <v>46679</v>
      </c>
      <c r="E13" s="28">
        <v>47146</v>
      </c>
      <c r="F13" s="28">
        <v>47617</v>
      </c>
      <c r="G13" s="28">
        <v>48093</v>
      </c>
      <c r="H13" s="28">
        <v>48583</v>
      </c>
      <c r="I13" s="28">
        <v>330094</v>
      </c>
    </row>
    <row r="14" spans="1:10" ht="15" customHeight="1" x14ac:dyDescent="0.25">
      <c r="A14" s="4" t="s">
        <v>11</v>
      </c>
      <c r="B14" s="9">
        <v>1273</v>
      </c>
      <c r="C14" s="9">
        <v>1362</v>
      </c>
      <c r="D14" s="9">
        <v>1518</v>
      </c>
      <c r="E14" s="9">
        <v>1693</v>
      </c>
      <c r="F14" s="9">
        <v>1889</v>
      </c>
      <c r="G14" s="9">
        <v>2105</v>
      </c>
      <c r="H14" s="9">
        <v>2449</v>
      </c>
      <c r="I14" s="9">
        <v>12289</v>
      </c>
    </row>
    <row r="15" spans="1:10" ht="15" customHeight="1" x14ac:dyDescent="0.25">
      <c r="A15" s="4" t="s">
        <v>12</v>
      </c>
      <c r="B15" s="4">
        <v>637</v>
      </c>
      <c r="C15" s="4">
        <v>747</v>
      </c>
      <c r="D15" s="4">
        <v>867</v>
      </c>
      <c r="E15" s="9">
        <v>1025</v>
      </c>
      <c r="F15" s="9">
        <v>1206</v>
      </c>
      <c r="G15" s="9">
        <v>1406</v>
      </c>
      <c r="H15" s="9">
        <v>1703</v>
      </c>
      <c r="I15" s="9">
        <v>7591</v>
      </c>
    </row>
    <row r="16" spans="1:10" ht="15" customHeight="1" x14ac:dyDescent="0.25">
      <c r="A16" s="4" t="s">
        <v>13</v>
      </c>
      <c r="B16" s="4">
        <v>636</v>
      </c>
      <c r="C16" s="4">
        <v>615</v>
      </c>
      <c r="D16" s="4">
        <v>651</v>
      </c>
      <c r="E16" s="4">
        <v>668</v>
      </c>
      <c r="F16" s="4">
        <v>683</v>
      </c>
      <c r="G16" s="4">
        <v>699</v>
      </c>
      <c r="H16" s="4">
        <v>746</v>
      </c>
      <c r="I16" s="9">
        <v>4698</v>
      </c>
    </row>
    <row r="17" spans="1:9" ht="15" customHeight="1" x14ac:dyDescent="0.25">
      <c r="A17" s="4" t="s">
        <v>14</v>
      </c>
      <c r="B17" s="9">
        <v>6578</v>
      </c>
      <c r="C17" s="9">
        <v>7002</v>
      </c>
      <c r="D17" s="9">
        <v>7440</v>
      </c>
      <c r="E17" s="9">
        <v>7893</v>
      </c>
      <c r="F17" s="9">
        <v>8430</v>
      </c>
      <c r="G17" s="9">
        <v>8997</v>
      </c>
      <c r="H17" s="9">
        <v>9595</v>
      </c>
      <c r="I17" s="9">
        <v>55935</v>
      </c>
    </row>
    <row r="18" spans="1:9" ht="15" customHeight="1" x14ac:dyDescent="0.25">
      <c r="A18" s="7" t="s">
        <v>15</v>
      </c>
      <c r="B18" s="9">
        <v>7039</v>
      </c>
      <c r="C18" s="9">
        <v>7380</v>
      </c>
      <c r="D18" s="9">
        <v>7525</v>
      </c>
      <c r="E18" s="9">
        <v>7882</v>
      </c>
      <c r="F18" s="9">
        <v>8091</v>
      </c>
      <c r="G18" s="9">
        <v>8523</v>
      </c>
      <c r="H18" s="9">
        <v>9095</v>
      </c>
      <c r="I18" s="9">
        <v>55535</v>
      </c>
    </row>
    <row r="19" spans="1:9" ht="15" customHeight="1" x14ac:dyDescent="0.25">
      <c r="A19" s="4" t="s">
        <v>16</v>
      </c>
      <c r="B19" s="4">
        <v>445</v>
      </c>
      <c r="C19" s="4">
        <v>207</v>
      </c>
      <c r="D19" s="4">
        <v>210</v>
      </c>
      <c r="E19" s="4">
        <v>0</v>
      </c>
      <c r="F19" s="4">
        <v>0</v>
      </c>
      <c r="G19" s="4">
        <v>0</v>
      </c>
      <c r="H19" s="4">
        <v>75</v>
      </c>
      <c r="I19" s="4">
        <v>937</v>
      </c>
    </row>
    <row r="20" spans="1:9" ht="15" customHeight="1" x14ac:dyDescent="0.25"/>
    <row r="21" spans="1:9" ht="15" customHeight="1" x14ac:dyDescent="0.25">
      <c r="A21" s="3" t="s">
        <v>17</v>
      </c>
      <c r="B21" s="3">
        <v>2007</v>
      </c>
      <c r="C21" s="3">
        <v>2008</v>
      </c>
      <c r="D21" s="3">
        <v>2009</v>
      </c>
      <c r="E21" s="3">
        <v>2010</v>
      </c>
      <c r="F21" s="3">
        <v>2011</v>
      </c>
      <c r="G21" s="3">
        <v>2012</v>
      </c>
      <c r="H21" s="3">
        <v>2013</v>
      </c>
      <c r="I21" s="3" t="s">
        <v>3</v>
      </c>
    </row>
    <row r="22" spans="1:9" ht="15" customHeight="1" x14ac:dyDescent="0.25">
      <c r="A22" s="4" t="s">
        <v>18</v>
      </c>
      <c r="B22" s="9">
        <v>122190</v>
      </c>
      <c r="C22" s="9">
        <v>129681</v>
      </c>
      <c r="D22" s="9">
        <v>120445</v>
      </c>
      <c r="E22" s="9">
        <v>134289</v>
      </c>
      <c r="F22" s="9">
        <v>133700</v>
      </c>
      <c r="G22" s="9">
        <v>141360</v>
      </c>
      <c r="H22" s="9">
        <v>144285</v>
      </c>
      <c r="I22" s="9">
        <v>925950</v>
      </c>
    </row>
    <row r="23" spans="1:9" ht="15" customHeight="1" x14ac:dyDescent="0.25">
      <c r="A23" s="4" t="s">
        <v>5</v>
      </c>
      <c r="B23" s="6">
        <v>0.01</v>
      </c>
      <c r="C23" s="6">
        <v>1.0500000000000001E-2</v>
      </c>
      <c r="D23" s="6">
        <v>1.04E-2</v>
      </c>
      <c r="E23" s="6">
        <v>1.12E-2</v>
      </c>
      <c r="F23" s="6">
        <v>1.0800000000000001E-2</v>
      </c>
      <c r="G23" s="6">
        <v>1.0800000000000001E-2</v>
      </c>
      <c r="H23" s="6">
        <v>1.0800000000000001E-2</v>
      </c>
      <c r="I23" s="6">
        <v>1.06E-2</v>
      </c>
    </row>
    <row r="24" spans="1:9" ht="15" customHeight="1" x14ac:dyDescent="0.25">
      <c r="A24" s="4" t="s">
        <v>19</v>
      </c>
      <c r="B24" s="6">
        <v>2.3999999999999998E-3</v>
      </c>
      <c r="C24" s="6">
        <v>1.9E-3</v>
      </c>
      <c r="D24" s="6">
        <v>2E-3</v>
      </c>
      <c r="E24" s="6">
        <v>1.1000000000000001E-3</v>
      </c>
      <c r="F24" s="6">
        <v>1.5E-3</v>
      </c>
      <c r="G24" s="6">
        <v>1.5E-3</v>
      </c>
      <c r="H24" s="6">
        <v>1.5E-3</v>
      </c>
      <c r="I24" s="6">
        <v>1.6999999999999999E-3</v>
      </c>
    </row>
    <row r="25" spans="1:9" ht="15" customHeight="1" x14ac:dyDescent="0.25">
      <c r="A25" s="4" t="s">
        <v>20</v>
      </c>
      <c r="B25" s="6">
        <v>1.24E-2</v>
      </c>
      <c r="C25" s="6">
        <v>1.24E-2</v>
      </c>
      <c r="D25" s="6">
        <v>1.24E-2</v>
      </c>
      <c r="E25" s="6">
        <v>1.23E-2</v>
      </c>
      <c r="F25" s="6">
        <v>1.23E-2</v>
      </c>
      <c r="G25" s="6">
        <v>1.23E-2</v>
      </c>
      <c r="H25" s="6">
        <v>1.23E-2</v>
      </c>
      <c r="I25" s="6">
        <v>1.23E-2</v>
      </c>
    </row>
    <row r="26" spans="1:9" ht="15" customHeight="1" x14ac:dyDescent="0.25"/>
    <row r="27" spans="1:9" ht="15" customHeight="1" x14ac:dyDescent="0.3">
      <c r="A27" s="2" t="s">
        <v>21</v>
      </c>
    </row>
    <row r="28" spans="1:9" ht="15" customHeight="1" x14ac:dyDescent="0.25"/>
    <row r="29" spans="1:9" ht="15" customHeight="1" x14ac:dyDescent="0.25">
      <c r="A29" s="3" t="s">
        <v>2</v>
      </c>
      <c r="B29" s="3">
        <v>2007</v>
      </c>
      <c r="C29" s="3">
        <v>2008</v>
      </c>
      <c r="D29" s="3">
        <v>2009</v>
      </c>
      <c r="E29" s="3">
        <v>2010</v>
      </c>
      <c r="F29" s="3">
        <v>2011</v>
      </c>
      <c r="G29" s="3">
        <v>2012</v>
      </c>
      <c r="H29" s="3">
        <v>2013</v>
      </c>
      <c r="I29" s="3" t="s">
        <v>3</v>
      </c>
    </row>
    <row r="30" spans="1:9" ht="15" customHeight="1" x14ac:dyDescent="0.25">
      <c r="A30" s="4" t="s">
        <v>6</v>
      </c>
      <c r="B30" s="9">
        <v>53979</v>
      </c>
      <c r="C30" s="9">
        <v>57653</v>
      </c>
      <c r="D30" s="9">
        <v>61696</v>
      </c>
      <c r="E30" s="9">
        <v>63555</v>
      </c>
      <c r="F30" s="9">
        <v>63974</v>
      </c>
      <c r="G30" s="9">
        <v>67614</v>
      </c>
      <c r="H30" s="9">
        <v>70147</v>
      </c>
      <c r="I30" s="9">
        <v>438618</v>
      </c>
    </row>
    <row r="31" spans="1:9" ht="15" customHeight="1" x14ac:dyDescent="0.25">
      <c r="A31" s="4" t="s">
        <v>7</v>
      </c>
      <c r="B31" s="9">
        <v>8918</v>
      </c>
      <c r="C31" s="9">
        <v>10386</v>
      </c>
      <c r="D31" s="9">
        <v>13269</v>
      </c>
      <c r="E31" s="9">
        <v>14167</v>
      </c>
      <c r="F31" s="9">
        <v>12987</v>
      </c>
      <c r="G31" s="9">
        <v>14853</v>
      </c>
      <c r="H31" s="9">
        <v>15623</v>
      </c>
      <c r="I31" s="9">
        <v>90203</v>
      </c>
    </row>
    <row r="32" spans="1:9" ht="15" customHeight="1" x14ac:dyDescent="0.25">
      <c r="A32" s="4" t="s">
        <v>8</v>
      </c>
      <c r="B32" s="9">
        <v>45061</v>
      </c>
      <c r="C32" s="9">
        <v>47267</v>
      </c>
      <c r="D32" s="9">
        <v>48427</v>
      </c>
      <c r="E32" s="9">
        <v>49388</v>
      </c>
      <c r="F32" s="9">
        <v>50987</v>
      </c>
      <c r="G32" s="9">
        <v>52761</v>
      </c>
      <c r="H32" s="9">
        <v>54524</v>
      </c>
      <c r="I32" s="9">
        <v>348415</v>
      </c>
    </row>
    <row r="33" spans="1:9" ht="15" customHeight="1" x14ac:dyDescent="0.25">
      <c r="A33" s="4" t="s">
        <v>9</v>
      </c>
      <c r="B33" s="9">
        <v>55143</v>
      </c>
      <c r="C33" s="9">
        <v>59193</v>
      </c>
      <c r="D33" s="9">
        <v>56333</v>
      </c>
      <c r="E33" s="9">
        <v>59955</v>
      </c>
      <c r="F33" s="9">
        <v>59888</v>
      </c>
      <c r="G33" s="9">
        <v>60810</v>
      </c>
      <c r="H33" s="9">
        <v>61289</v>
      </c>
      <c r="I33" s="9">
        <v>412611</v>
      </c>
    </row>
    <row r="34" spans="1:9" ht="15" customHeight="1" x14ac:dyDescent="0.25">
      <c r="A34" s="4" t="s">
        <v>10</v>
      </c>
      <c r="B34" s="9">
        <v>45759</v>
      </c>
      <c r="C34" s="9">
        <v>46217</v>
      </c>
      <c r="D34" s="9">
        <v>46679</v>
      </c>
      <c r="E34" s="9">
        <v>47146</v>
      </c>
      <c r="F34" s="9">
        <v>47617</v>
      </c>
      <c r="G34" s="9">
        <v>48093</v>
      </c>
      <c r="H34" s="9">
        <v>48574</v>
      </c>
      <c r="I34" s="9">
        <v>330085</v>
      </c>
    </row>
    <row r="35" spans="1:9" ht="15" customHeight="1" x14ac:dyDescent="0.25">
      <c r="A35" s="4" t="s">
        <v>11</v>
      </c>
      <c r="B35" s="9">
        <v>1273</v>
      </c>
      <c r="C35" s="9">
        <v>1362</v>
      </c>
      <c r="D35" s="9">
        <v>1518</v>
      </c>
      <c r="E35" s="9">
        <v>1693</v>
      </c>
      <c r="F35" s="9">
        <v>1889</v>
      </c>
      <c r="G35" s="9">
        <v>2105</v>
      </c>
      <c r="H35" s="9">
        <v>2376</v>
      </c>
      <c r="I35" s="9">
        <v>12216</v>
      </c>
    </row>
    <row r="36" spans="1:9" ht="15" customHeight="1" x14ac:dyDescent="0.25">
      <c r="A36" s="4" t="s">
        <v>12</v>
      </c>
      <c r="B36" s="4">
        <v>637</v>
      </c>
      <c r="C36" s="4">
        <v>747</v>
      </c>
      <c r="D36" s="4">
        <v>867</v>
      </c>
      <c r="E36" s="9">
        <v>1025</v>
      </c>
      <c r="F36" s="9">
        <v>1206</v>
      </c>
      <c r="G36" s="9">
        <v>1406</v>
      </c>
      <c r="H36" s="9">
        <v>1661</v>
      </c>
      <c r="I36" s="9">
        <v>7549</v>
      </c>
    </row>
    <row r="37" spans="1:9" ht="15" customHeight="1" x14ac:dyDescent="0.25">
      <c r="A37" s="4" t="s">
        <v>13</v>
      </c>
      <c r="B37" s="4">
        <v>636</v>
      </c>
      <c r="C37" s="4">
        <v>615</v>
      </c>
      <c r="D37" s="4">
        <v>651</v>
      </c>
      <c r="E37" s="4">
        <v>668</v>
      </c>
      <c r="F37" s="4">
        <v>683</v>
      </c>
      <c r="G37" s="4">
        <v>699</v>
      </c>
      <c r="H37" s="4">
        <v>715</v>
      </c>
      <c r="I37" s="9">
        <v>4667</v>
      </c>
    </row>
    <row r="38" spans="1:9" ht="15" customHeight="1" x14ac:dyDescent="0.25">
      <c r="A38" s="4" t="s">
        <v>14</v>
      </c>
      <c r="B38" s="9">
        <v>6578</v>
      </c>
      <c r="C38" s="9">
        <v>7002</v>
      </c>
      <c r="D38" s="9">
        <v>7440</v>
      </c>
      <c r="E38" s="9">
        <v>7893</v>
      </c>
      <c r="F38" s="9">
        <v>8430</v>
      </c>
      <c r="G38" s="9">
        <v>8997</v>
      </c>
      <c r="H38" s="9">
        <v>9595</v>
      </c>
      <c r="I38" s="9">
        <v>55935</v>
      </c>
    </row>
    <row r="39" spans="1:9" ht="15" customHeight="1" x14ac:dyDescent="0.25">
      <c r="A39" s="7" t="s">
        <v>15</v>
      </c>
      <c r="B39" s="9">
        <v>7039</v>
      </c>
      <c r="C39" s="9">
        <v>7380</v>
      </c>
      <c r="D39" s="9">
        <v>7525</v>
      </c>
      <c r="E39" s="9">
        <v>7882</v>
      </c>
      <c r="F39" s="9">
        <v>8091</v>
      </c>
      <c r="G39" s="9">
        <v>8523</v>
      </c>
      <c r="H39" s="9">
        <v>9095</v>
      </c>
      <c r="I39" s="9">
        <v>55535</v>
      </c>
    </row>
    <row r="40" spans="1:9" ht="15" customHeight="1" x14ac:dyDescent="0.25">
      <c r="A40" s="4" t="s">
        <v>16</v>
      </c>
      <c r="B40" s="4">
        <v>445</v>
      </c>
      <c r="C40" s="4">
        <v>207</v>
      </c>
      <c r="D40" s="4">
        <v>210</v>
      </c>
      <c r="E40" s="4"/>
      <c r="F40" s="4"/>
      <c r="G40" s="4"/>
      <c r="H40" s="4"/>
      <c r="I40" s="4">
        <v>862</v>
      </c>
    </row>
    <row r="41" spans="1:9" ht="15" customHeight="1" x14ac:dyDescent="0.25">
      <c r="A41" s="4" t="s">
        <v>4</v>
      </c>
      <c r="B41" s="9">
        <v>124457</v>
      </c>
      <c r="C41" s="9">
        <v>132797</v>
      </c>
      <c r="D41" s="9">
        <v>134722</v>
      </c>
      <c r="E41" s="9">
        <v>140978</v>
      </c>
      <c r="F41" s="9">
        <v>142272</v>
      </c>
      <c r="G41" s="9">
        <v>148049</v>
      </c>
      <c r="H41" s="9">
        <v>152502</v>
      </c>
      <c r="I41" s="9">
        <v>975777</v>
      </c>
    </row>
    <row r="42" spans="1:9" ht="15" customHeight="1" x14ac:dyDescent="0.25">
      <c r="A42" s="4" t="s">
        <v>5</v>
      </c>
      <c r="B42" s="6">
        <v>1.0200000000000001E-2</v>
      </c>
      <c r="C42" s="6">
        <v>1.0800000000000001E-2</v>
      </c>
      <c r="D42" s="6">
        <v>1.1599999999999999E-2</v>
      </c>
      <c r="E42" s="6">
        <v>1.18E-2</v>
      </c>
      <c r="F42" s="6">
        <v>1.15E-2</v>
      </c>
      <c r="G42" s="6">
        <v>1.1299999999999999E-2</v>
      </c>
      <c r="H42" s="6">
        <v>1.15E-2</v>
      </c>
      <c r="I42" s="6">
        <v>1.12E-2</v>
      </c>
    </row>
    <row r="43" spans="1:9" ht="15" customHeight="1" x14ac:dyDescent="0.25"/>
    <row r="44" spans="1:9" ht="15" customHeight="1" x14ac:dyDescent="0.25">
      <c r="A44" s="10" t="s">
        <v>22</v>
      </c>
    </row>
    <row r="45" spans="1:9" ht="15" customHeight="1" x14ac:dyDescent="0.25"/>
    <row r="46" spans="1:9" ht="15" customHeight="1" x14ac:dyDescent="0.25">
      <c r="A46" s="3" t="s">
        <v>17</v>
      </c>
      <c r="B46" s="3">
        <v>2007</v>
      </c>
      <c r="C46" s="3">
        <v>2008</v>
      </c>
      <c r="D46" s="3">
        <v>2009</v>
      </c>
      <c r="E46" s="3">
        <v>2010</v>
      </c>
      <c r="F46" s="3">
        <v>2011</v>
      </c>
      <c r="G46" s="3">
        <v>2012</v>
      </c>
      <c r="H46" s="3">
        <v>2013</v>
      </c>
      <c r="I46" s="3" t="s">
        <v>3</v>
      </c>
    </row>
    <row r="47" spans="1:9" ht="15" customHeight="1" x14ac:dyDescent="0.25">
      <c r="A47" s="4" t="s">
        <v>18</v>
      </c>
      <c r="B47" s="9">
        <v>122190</v>
      </c>
      <c r="C47" s="9">
        <v>129681</v>
      </c>
      <c r="D47" s="9">
        <v>120445</v>
      </c>
      <c r="E47" s="9">
        <v>134289</v>
      </c>
      <c r="F47" s="9">
        <v>133700</v>
      </c>
      <c r="G47" s="9">
        <v>141360</v>
      </c>
      <c r="H47" s="9">
        <v>143911</v>
      </c>
      <c r="I47" s="9">
        <v>925576</v>
      </c>
    </row>
    <row r="48" spans="1:9" ht="15" customHeight="1" x14ac:dyDescent="0.25">
      <c r="A48" s="4" t="s">
        <v>5</v>
      </c>
      <c r="B48" s="6">
        <v>0.01</v>
      </c>
      <c r="C48" s="6">
        <v>1.0500000000000001E-2</v>
      </c>
      <c r="D48" s="6">
        <v>1.04E-2</v>
      </c>
      <c r="E48" s="6">
        <v>1.12E-2</v>
      </c>
      <c r="F48" s="6">
        <v>1.0800000000000001E-2</v>
      </c>
      <c r="G48" s="6">
        <v>1.0800000000000001E-2</v>
      </c>
      <c r="H48" s="6">
        <v>1.0800000000000001E-2</v>
      </c>
      <c r="I48" s="6">
        <v>1.06E-2</v>
      </c>
    </row>
    <row r="49" spans="1:19" ht="15" customHeight="1" x14ac:dyDescent="0.25">
      <c r="A49" s="4" t="s">
        <v>19</v>
      </c>
      <c r="B49" s="6">
        <v>2.3999999999999998E-3</v>
      </c>
      <c r="C49" s="6">
        <v>1.9E-3</v>
      </c>
      <c r="D49" s="6">
        <v>2E-3</v>
      </c>
      <c r="E49" s="6">
        <v>1.1000000000000001E-3</v>
      </c>
      <c r="F49" s="6">
        <v>1.5E-3</v>
      </c>
      <c r="G49" s="6">
        <v>1.5E-3</v>
      </c>
      <c r="H49" s="6">
        <v>1.5E-3</v>
      </c>
      <c r="I49" s="6">
        <v>1.6999999999999999E-3</v>
      </c>
    </row>
    <row r="50" spans="1:19" ht="15" customHeight="1" x14ac:dyDescent="0.25">
      <c r="A50" s="4" t="s">
        <v>20</v>
      </c>
      <c r="B50" s="6">
        <v>1.24E-2</v>
      </c>
      <c r="C50" s="6">
        <v>1.24E-2</v>
      </c>
      <c r="D50" s="6">
        <v>1.24E-2</v>
      </c>
      <c r="E50" s="6">
        <v>1.23E-2</v>
      </c>
      <c r="F50" s="6">
        <v>1.23E-2</v>
      </c>
      <c r="G50" s="6">
        <v>1.23E-2</v>
      </c>
      <c r="H50" s="6">
        <v>1.23E-2</v>
      </c>
      <c r="I50" s="6">
        <v>1.23E-2</v>
      </c>
    </row>
    <row r="51" spans="1:19" ht="15" customHeight="1" x14ac:dyDescent="0.25"/>
    <row r="52" spans="1:19" ht="15" customHeight="1" x14ac:dyDescent="0.25">
      <c r="A52" t="s">
        <v>23</v>
      </c>
    </row>
    <row r="53" spans="1:19" ht="15" customHeight="1" x14ac:dyDescent="0.25"/>
    <row r="54" spans="1:19" ht="15" customHeight="1" x14ac:dyDescent="0.25">
      <c r="A54" t="s">
        <v>24</v>
      </c>
    </row>
    <row r="55" spans="1:19" s="40" customFormat="1" ht="15" customHeight="1" x14ac:dyDescent="0.25"/>
    <row r="56" spans="1:19" s="40" customFormat="1" ht="15" customHeight="1" x14ac:dyDescent="0.25"/>
    <row r="57" spans="1:19" ht="15" customHeight="1" x14ac:dyDescent="0.25">
      <c r="A57" s="171" t="s">
        <v>0</v>
      </c>
    </row>
    <row r="58" spans="1:19" ht="15" customHeight="1" x14ac:dyDescent="0.25">
      <c r="A58" s="172" t="s">
        <v>784</v>
      </c>
      <c r="K58" s="172" t="s">
        <v>785</v>
      </c>
    </row>
    <row r="59" spans="1:19" s="40" customFormat="1" ht="13.15" customHeight="1" x14ac:dyDescent="0.25">
      <c r="B59"/>
    </row>
    <row r="60" spans="1:19" s="40" customFormat="1" ht="13.15" customHeight="1" x14ac:dyDescent="0.25">
      <c r="A60" s="40" t="s">
        <v>361</v>
      </c>
      <c r="K60" t="s">
        <v>361</v>
      </c>
    </row>
    <row r="61" spans="1:19" s="40" customFormat="1" ht="13.15" customHeight="1" x14ac:dyDescent="0.25">
      <c r="B61"/>
      <c r="O61" s="8"/>
    </row>
    <row r="62" spans="1:19" s="40" customFormat="1" ht="30" customHeight="1" x14ac:dyDescent="0.25">
      <c r="A62" s="39" t="s">
        <v>362</v>
      </c>
      <c r="B62" s="39">
        <v>2007</v>
      </c>
      <c r="C62" s="39">
        <v>2008</v>
      </c>
      <c r="D62" s="39">
        <v>2009</v>
      </c>
      <c r="E62" s="39">
        <v>2010</v>
      </c>
      <c r="F62" s="39">
        <v>2011</v>
      </c>
      <c r="G62" s="39">
        <v>2012</v>
      </c>
      <c r="H62" s="39">
        <v>2013</v>
      </c>
      <c r="I62" s="39" t="s">
        <v>3</v>
      </c>
      <c r="K62" s="287" t="s">
        <v>363</v>
      </c>
      <c r="L62" s="286">
        <v>2014</v>
      </c>
      <c r="M62" s="286">
        <v>2015</v>
      </c>
      <c r="N62" s="286">
        <v>2016</v>
      </c>
      <c r="O62" s="286">
        <v>2017</v>
      </c>
      <c r="P62" s="286">
        <v>2018</v>
      </c>
      <c r="Q62" s="286">
        <v>2019</v>
      </c>
      <c r="R62" s="286">
        <v>2020</v>
      </c>
      <c r="S62" s="39" t="s">
        <v>91</v>
      </c>
    </row>
    <row r="63" spans="1:19" s="40" customFormat="1" ht="13.15" customHeight="1" x14ac:dyDescent="0.25">
      <c r="A63" s="49" t="s">
        <v>4</v>
      </c>
      <c r="B63" s="174">
        <v>124457</v>
      </c>
      <c r="C63" s="174">
        <v>132797</v>
      </c>
      <c r="D63" s="174">
        <v>134722</v>
      </c>
      <c r="E63" s="174">
        <v>140978</v>
      </c>
      <c r="F63" s="174">
        <v>142272</v>
      </c>
      <c r="G63" s="174">
        <v>148049</v>
      </c>
      <c r="H63" s="174">
        <v>152502</v>
      </c>
      <c r="I63" s="174">
        <v>975777</v>
      </c>
      <c r="K63" s="287"/>
      <c r="L63" s="286"/>
      <c r="M63" s="286"/>
      <c r="N63" s="286"/>
      <c r="O63" s="286"/>
      <c r="P63" s="286"/>
      <c r="Q63" s="286"/>
      <c r="R63" s="286"/>
      <c r="S63" s="39" t="s">
        <v>364</v>
      </c>
    </row>
    <row r="64" spans="1:19" s="40" customFormat="1" ht="13.15" customHeight="1" x14ac:dyDescent="0.25">
      <c r="A64" s="49" t="s">
        <v>5</v>
      </c>
      <c r="B64" s="50">
        <v>1.0200000000000001E-2</v>
      </c>
      <c r="C64" s="50">
        <v>1.0800000000000001E-2</v>
      </c>
      <c r="D64" s="50">
        <v>1.1599999999999999E-2</v>
      </c>
      <c r="E64" s="50">
        <v>1.18E-2</v>
      </c>
      <c r="F64" s="50">
        <v>1.15E-2</v>
      </c>
      <c r="G64" s="50">
        <v>1.1299999999999999E-2</v>
      </c>
      <c r="H64" s="50">
        <v>1.15E-2</v>
      </c>
      <c r="I64" s="50">
        <v>1.12E-2</v>
      </c>
      <c r="K64" s="51" t="s">
        <v>365</v>
      </c>
      <c r="L64" s="173">
        <v>52756</v>
      </c>
      <c r="M64" s="173">
        <v>77986</v>
      </c>
      <c r="N64" s="173">
        <v>69304</v>
      </c>
      <c r="O64" s="173">
        <v>73512</v>
      </c>
      <c r="P64" s="173">
        <v>76420</v>
      </c>
      <c r="Q64" s="173">
        <v>79924</v>
      </c>
      <c r="R64" s="173">
        <v>83661</v>
      </c>
      <c r="S64" s="173">
        <v>513563</v>
      </c>
    </row>
    <row r="65" spans="1:19" s="40" customFormat="1" ht="13.15" customHeight="1" x14ac:dyDescent="0.25">
      <c r="A65" s="52" t="s">
        <v>6</v>
      </c>
      <c r="B65" s="173">
        <v>53979</v>
      </c>
      <c r="C65" s="173">
        <v>57653</v>
      </c>
      <c r="D65" s="173">
        <v>61696</v>
      </c>
      <c r="E65" s="173">
        <v>63555</v>
      </c>
      <c r="F65" s="173">
        <v>63974</v>
      </c>
      <c r="G65" s="173">
        <v>67614</v>
      </c>
      <c r="H65" s="173">
        <v>70644</v>
      </c>
      <c r="I65" s="173">
        <v>439115</v>
      </c>
      <c r="K65" s="53" t="s">
        <v>374</v>
      </c>
      <c r="L65" s="174">
        <v>16560</v>
      </c>
      <c r="M65" s="174">
        <v>17666</v>
      </c>
      <c r="N65" s="174">
        <v>18467</v>
      </c>
      <c r="O65" s="174">
        <v>1925</v>
      </c>
      <c r="P65" s="174">
        <v>21239</v>
      </c>
      <c r="Q65" s="174">
        <v>23082</v>
      </c>
      <c r="R65" s="174">
        <v>25191</v>
      </c>
      <c r="S65" s="174">
        <v>142130</v>
      </c>
    </row>
    <row r="66" spans="1:19" s="40" customFormat="1" ht="13.15" customHeight="1" x14ac:dyDescent="0.25">
      <c r="A66" s="49" t="s">
        <v>7</v>
      </c>
      <c r="B66" s="174">
        <v>8918</v>
      </c>
      <c r="C66" s="174">
        <v>10386</v>
      </c>
      <c r="D66" s="174">
        <v>13269</v>
      </c>
      <c r="E66" s="174">
        <v>14167</v>
      </c>
      <c r="F66" s="174">
        <v>12987</v>
      </c>
      <c r="G66" s="174">
        <v>14853</v>
      </c>
      <c r="H66" s="174">
        <v>15670</v>
      </c>
      <c r="I66" s="174">
        <v>90250</v>
      </c>
      <c r="K66" s="53" t="s">
        <v>383</v>
      </c>
      <c r="L66" s="174">
        <v>36196</v>
      </c>
      <c r="M66" s="174">
        <v>60320</v>
      </c>
      <c r="N66" s="174">
        <v>50837</v>
      </c>
      <c r="O66" s="174">
        <v>53587</v>
      </c>
      <c r="P66" s="174">
        <v>55181</v>
      </c>
      <c r="Q66" s="174">
        <v>56842</v>
      </c>
      <c r="R66" s="174">
        <v>58470</v>
      </c>
      <c r="S66" s="174">
        <v>371433</v>
      </c>
    </row>
    <row r="67" spans="1:19" s="40" customFormat="1" ht="13.15" customHeight="1" x14ac:dyDescent="0.25">
      <c r="A67" s="49" t="s">
        <v>8</v>
      </c>
      <c r="B67" s="174">
        <v>45061</v>
      </c>
      <c r="C67" s="174">
        <v>47267</v>
      </c>
      <c r="D67" s="174">
        <v>48427</v>
      </c>
      <c r="E67" s="174">
        <v>49388</v>
      </c>
      <c r="F67" s="174">
        <v>50987</v>
      </c>
      <c r="G67" s="174">
        <v>52761</v>
      </c>
      <c r="H67" s="174">
        <v>54974</v>
      </c>
      <c r="I67" s="174">
        <v>348865</v>
      </c>
      <c r="K67" s="51" t="s">
        <v>392</v>
      </c>
      <c r="L67" s="173">
        <v>49857</v>
      </c>
      <c r="M67" s="173">
        <v>64692</v>
      </c>
      <c r="N67" s="173">
        <v>64262</v>
      </c>
      <c r="O67" s="173">
        <v>60191</v>
      </c>
      <c r="P67" s="173">
        <v>60267</v>
      </c>
      <c r="Q67" s="173">
        <v>60344</v>
      </c>
      <c r="R67" s="173">
        <v>60421</v>
      </c>
      <c r="S67" s="173">
        <v>420034</v>
      </c>
    </row>
    <row r="68" spans="1:19" s="40" customFormat="1" ht="13.15" customHeight="1" x14ac:dyDescent="0.25">
      <c r="A68" s="52" t="s">
        <v>9</v>
      </c>
      <c r="B68" s="173">
        <v>55143</v>
      </c>
      <c r="C68" s="173">
        <v>59193</v>
      </c>
      <c r="D68" s="173">
        <v>56333</v>
      </c>
      <c r="E68" s="173">
        <v>59955</v>
      </c>
      <c r="F68" s="173">
        <v>59888</v>
      </c>
      <c r="G68" s="173">
        <v>60810</v>
      </c>
      <c r="H68" s="173">
        <v>61289</v>
      </c>
      <c r="I68" s="173">
        <v>412611</v>
      </c>
      <c r="K68" s="53" t="s">
        <v>401</v>
      </c>
      <c r="L68" s="174">
        <v>43779</v>
      </c>
      <c r="M68" s="174">
        <v>44190</v>
      </c>
      <c r="N68" s="174">
        <v>43951</v>
      </c>
      <c r="O68" s="174">
        <v>44146</v>
      </c>
      <c r="P68" s="174">
        <v>44163</v>
      </c>
      <c r="Q68" s="174">
        <v>43881</v>
      </c>
      <c r="R68" s="174">
        <v>43888</v>
      </c>
      <c r="S68" s="174">
        <v>307998</v>
      </c>
    </row>
    <row r="69" spans="1:19" s="40" customFormat="1" ht="13.15" customHeight="1" x14ac:dyDescent="0.25">
      <c r="A69" s="49" t="s">
        <v>10</v>
      </c>
      <c r="B69" s="174">
        <v>45759</v>
      </c>
      <c r="C69" s="174">
        <v>46217</v>
      </c>
      <c r="D69" s="174">
        <v>46679</v>
      </c>
      <c r="E69" s="174">
        <v>47146</v>
      </c>
      <c r="F69" s="174">
        <v>47617</v>
      </c>
      <c r="G69" s="174">
        <v>48093</v>
      </c>
      <c r="H69" s="174">
        <v>48574</v>
      </c>
      <c r="I69" s="174">
        <v>330085</v>
      </c>
      <c r="K69" s="51" t="s">
        <v>410</v>
      </c>
      <c r="L69" s="173">
        <v>1737</v>
      </c>
      <c r="M69" s="173">
        <v>2456</v>
      </c>
      <c r="N69" s="173">
        <v>2546</v>
      </c>
      <c r="O69" s="173">
        <v>2578</v>
      </c>
      <c r="P69" s="173">
        <v>2656</v>
      </c>
      <c r="Q69" s="173">
        <v>2801</v>
      </c>
      <c r="R69" s="173">
        <v>2951</v>
      </c>
      <c r="S69" s="173">
        <v>17725</v>
      </c>
    </row>
    <row r="70" spans="1:19" s="40" customFormat="1" ht="13.15" customHeight="1" x14ac:dyDescent="0.25">
      <c r="A70" s="52" t="s">
        <v>11</v>
      </c>
      <c r="B70" s="173">
        <v>1273</v>
      </c>
      <c r="C70" s="173">
        <v>1362</v>
      </c>
      <c r="D70" s="173">
        <v>1518</v>
      </c>
      <c r="E70" s="173">
        <v>1693</v>
      </c>
      <c r="F70" s="173">
        <v>1889</v>
      </c>
      <c r="G70" s="173">
        <v>2105</v>
      </c>
      <c r="H70" s="173">
        <v>2407</v>
      </c>
      <c r="I70" s="173">
        <v>12247</v>
      </c>
      <c r="K70" s="51" t="s">
        <v>419</v>
      </c>
      <c r="L70" s="173">
        <v>8335</v>
      </c>
      <c r="M70" s="173">
        <v>8749</v>
      </c>
      <c r="N70" s="173">
        <v>9143</v>
      </c>
      <c r="O70" s="173">
        <v>9432</v>
      </c>
      <c r="P70" s="173">
        <v>9825</v>
      </c>
      <c r="Q70" s="173">
        <v>10268</v>
      </c>
      <c r="R70" s="173">
        <v>10510</v>
      </c>
      <c r="S70" s="173">
        <v>66262</v>
      </c>
    </row>
    <row r="71" spans="1:19" s="40" customFormat="1" ht="13.15" customHeight="1" x14ac:dyDescent="0.25">
      <c r="A71" s="49" t="s">
        <v>12</v>
      </c>
      <c r="B71" s="49">
        <v>637</v>
      </c>
      <c r="C71" s="49">
        <v>747</v>
      </c>
      <c r="D71" s="49">
        <v>867</v>
      </c>
      <c r="E71" s="174">
        <v>1025</v>
      </c>
      <c r="F71" s="174">
        <v>1206</v>
      </c>
      <c r="G71" s="174">
        <v>1406</v>
      </c>
      <c r="H71" s="174">
        <v>1661</v>
      </c>
      <c r="I71" s="174">
        <v>7549</v>
      </c>
      <c r="K71" s="51" t="s">
        <v>428</v>
      </c>
      <c r="L71" s="173">
        <v>8721</v>
      </c>
      <c r="M71" s="173">
        <v>9076</v>
      </c>
      <c r="N71" s="173">
        <v>9483</v>
      </c>
      <c r="O71" s="173">
        <v>9918</v>
      </c>
      <c r="P71" s="173">
        <v>10346</v>
      </c>
      <c r="Q71" s="173">
        <v>10786</v>
      </c>
      <c r="R71" s="173">
        <v>11254</v>
      </c>
      <c r="S71" s="173">
        <v>69584</v>
      </c>
    </row>
    <row r="72" spans="1:19" s="40" customFormat="1" ht="13.15" customHeight="1" x14ac:dyDescent="0.25">
      <c r="A72" s="49" t="s">
        <v>13</v>
      </c>
      <c r="B72" s="49">
        <v>636</v>
      </c>
      <c r="C72" s="49">
        <v>615</v>
      </c>
      <c r="D72" s="49">
        <v>651</v>
      </c>
      <c r="E72" s="49">
        <v>668</v>
      </c>
      <c r="F72" s="49">
        <v>683</v>
      </c>
      <c r="G72" s="49">
        <v>699</v>
      </c>
      <c r="H72" s="49">
        <v>746</v>
      </c>
      <c r="I72" s="174">
        <v>4698</v>
      </c>
      <c r="K72" s="53" t="s">
        <v>437</v>
      </c>
      <c r="L72" s="174">
        <v>7056</v>
      </c>
      <c r="M72" s="174">
        <v>7351</v>
      </c>
      <c r="N72" s="174">
        <v>7679</v>
      </c>
      <c r="O72" s="174">
        <v>8007</v>
      </c>
      <c r="P72" s="174">
        <v>8360</v>
      </c>
      <c r="Q72" s="174">
        <v>8700</v>
      </c>
      <c r="R72" s="174">
        <v>9071</v>
      </c>
      <c r="S72" s="174">
        <v>56224</v>
      </c>
    </row>
    <row r="73" spans="1:19" s="40" customFormat="1" ht="13.15" customHeight="1" x14ac:dyDescent="0.25">
      <c r="A73" s="52" t="s">
        <v>14</v>
      </c>
      <c r="B73" s="173">
        <v>6578</v>
      </c>
      <c r="C73" s="173">
        <v>7002</v>
      </c>
      <c r="D73" s="173">
        <v>7440</v>
      </c>
      <c r="E73" s="173">
        <v>7893</v>
      </c>
      <c r="F73" s="173">
        <v>8430</v>
      </c>
      <c r="G73" s="173">
        <v>8997</v>
      </c>
      <c r="H73" s="173">
        <v>9595</v>
      </c>
      <c r="I73" s="173">
        <v>55935</v>
      </c>
      <c r="K73" s="51" t="s">
        <v>446</v>
      </c>
      <c r="L73" s="52">
        <v>29</v>
      </c>
      <c r="M73" s="52">
        <v>0</v>
      </c>
      <c r="N73" s="52">
        <v>0</v>
      </c>
      <c r="O73" s="52">
        <v>0</v>
      </c>
      <c r="P73" s="52">
        <v>0</v>
      </c>
      <c r="Q73" s="52">
        <v>0</v>
      </c>
      <c r="R73" s="52">
        <v>0</v>
      </c>
      <c r="S73" s="52">
        <v>29</v>
      </c>
    </row>
    <row r="74" spans="1:19" s="40" customFormat="1" ht="13.15" customHeight="1" x14ac:dyDescent="0.25">
      <c r="A74" s="176" t="s">
        <v>15</v>
      </c>
      <c r="B74" s="173">
        <v>7039</v>
      </c>
      <c r="C74" s="173">
        <v>7380</v>
      </c>
      <c r="D74" s="173">
        <v>7525</v>
      </c>
      <c r="E74" s="173">
        <v>7882</v>
      </c>
      <c r="F74" s="173">
        <v>8091</v>
      </c>
      <c r="G74" s="173">
        <v>8523</v>
      </c>
      <c r="H74" s="173">
        <v>8492</v>
      </c>
      <c r="I74" s="173">
        <v>54932</v>
      </c>
      <c r="K74" s="51" t="s">
        <v>447</v>
      </c>
      <c r="L74" s="173">
        <v>121435</v>
      </c>
      <c r="M74" s="173">
        <v>162959</v>
      </c>
      <c r="N74" s="173">
        <v>154738</v>
      </c>
      <c r="O74" s="173">
        <v>155631</v>
      </c>
      <c r="P74" s="173">
        <v>159514</v>
      </c>
      <c r="Q74" s="173">
        <v>164123</v>
      </c>
      <c r="R74" s="173">
        <v>168797</v>
      </c>
      <c r="S74" s="52">
        <v>1087197</v>
      </c>
    </row>
    <row r="75" spans="1:19" s="40" customFormat="1" ht="13.15" customHeight="1" x14ac:dyDescent="0.25">
      <c r="A75" s="52" t="s">
        <v>16</v>
      </c>
      <c r="B75" s="52">
        <v>445</v>
      </c>
      <c r="C75" s="52">
        <v>207</v>
      </c>
      <c r="D75" s="52">
        <v>210</v>
      </c>
      <c r="E75" s="52">
        <v>0</v>
      </c>
      <c r="F75" s="52">
        <v>0</v>
      </c>
      <c r="G75" s="52">
        <v>0</v>
      </c>
      <c r="H75" s="52">
        <v>75</v>
      </c>
      <c r="I75" s="52">
        <v>937</v>
      </c>
      <c r="K75" s="53" t="s">
        <v>456</v>
      </c>
      <c r="L75" s="50">
        <v>8.9999999999999993E-3</v>
      </c>
      <c r="M75" s="50">
        <v>1.17E-2</v>
      </c>
      <c r="N75" s="50">
        <v>1.0500000000000001E-2</v>
      </c>
      <c r="O75" s="50">
        <v>1.04E-2</v>
      </c>
      <c r="P75" s="50">
        <v>1.0200000000000001E-2</v>
      </c>
      <c r="Q75" s="50">
        <v>0.01</v>
      </c>
      <c r="R75" s="50">
        <v>9.9000000000000008E-3</v>
      </c>
      <c r="S75" s="50">
        <v>1.0200000000000001E-2</v>
      </c>
    </row>
    <row r="76" spans="1:19" s="40" customFormat="1" ht="13.15" customHeight="1" x14ac:dyDescent="0.25"/>
    <row r="77" spans="1:19" s="40" customFormat="1" ht="13.15" customHeight="1" x14ac:dyDescent="0.25">
      <c r="A77" s="39" t="s">
        <v>17</v>
      </c>
      <c r="B77" s="39">
        <v>2007</v>
      </c>
      <c r="C77" s="39">
        <v>2008</v>
      </c>
      <c r="D77" s="39">
        <v>2009</v>
      </c>
      <c r="E77" s="39">
        <v>2010</v>
      </c>
      <c r="F77" s="39">
        <v>2011</v>
      </c>
      <c r="G77" s="39">
        <v>2012</v>
      </c>
      <c r="H77" s="39">
        <v>2013</v>
      </c>
      <c r="I77" s="39" t="s">
        <v>3</v>
      </c>
      <c r="K77" s="51" t="s">
        <v>464</v>
      </c>
      <c r="L77" s="173">
        <v>135762</v>
      </c>
      <c r="M77" s="173">
        <v>140719</v>
      </c>
      <c r="N77" s="173">
        <v>130694</v>
      </c>
      <c r="O77" s="173">
        <v>126492</v>
      </c>
      <c r="P77" s="173">
        <v>154565</v>
      </c>
      <c r="Q77" s="173">
        <v>166709</v>
      </c>
      <c r="R77" s="173">
        <v>172201</v>
      </c>
      <c r="S77" s="52">
        <v>1027142</v>
      </c>
    </row>
    <row r="78" spans="1:19" s="40" customFormat="1" ht="13.15" customHeight="1" x14ac:dyDescent="0.25">
      <c r="A78" s="49" t="s">
        <v>18</v>
      </c>
      <c r="B78" s="174">
        <v>122190</v>
      </c>
      <c r="C78" s="174">
        <v>129681</v>
      </c>
      <c r="D78" s="174">
        <v>120445</v>
      </c>
      <c r="E78" s="174">
        <v>134289</v>
      </c>
      <c r="F78" s="174">
        <v>133700</v>
      </c>
      <c r="G78" s="174">
        <v>141360</v>
      </c>
      <c r="H78" s="174">
        <v>144285</v>
      </c>
      <c r="I78" s="174">
        <v>925950</v>
      </c>
      <c r="K78" s="53" t="s">
        <v>456</v>
      </c>
      <c r="L78" s="50">
        <v>1.01E-2</v>
      </c>
      <c r="M78" s="50">
        <v>1.01E-2</v>
      </c>
      <c r="N78" s="50">
        <v>8.8000000000000005E-3</v>
      </c>
      <c r="O78" s="50">
        <v>8.3999999999999995E-3</v>
      </c>
      <c r="P78" s="50">
        <v>9.7999999999999997E-3</v>
      </c>
      <c r="Q78" s="50">
        <v>1.01E-2</v>
      </c>
      <c r="R78" s="50">
        <v>1.01E-2</v>
      </c>
      <c r="S78" s="50">
        <v>9.5999999999999992E-3</v>
      </c>
    </row>
    <row r="79" spans="1:19" s="40" customFormat="1" ht="13.15" customHeight="1" x14ac:dyDescent="0.25">
      <c r="A79" s="49" t="s">
        <v>5</v>
      </c>
      <c r="B79" s="50">
        <v>0.01</v>
      </c>
      <c r="C79" s="50">
        <v>1.0500000000000001E-2</v>
      </c>
      <c r="D79" s="50">
        <v>1.04E-2</v>
      </c>
      <c r="E79" s="50">
        <v>1.12E-2</v>
      </c>
      <c r="F79" s="50">
        <v>1.0800000000000001E-2</v>
      </c>
      <c r="G79" s="50">
        <v>1.0800000000000001E-2</v>
      </c>
      <c r="H79" s="50">
        <v>1.0800000000000001E-2</v>
      </c>
      <c r="I79" s="50">
        <v>1.06E-2</v>
      </c>
      <c r="K79" s="53" t="s">
        <v>478</v>
      </c>
      <c r="L79" s="50">
        <v>2.2000000000000001E-3</v>
      </c>
      <c r="M79" s="50">
        <v>2.2000000000000001E-3</v>
      </c>
      <c r="N79" s="50">
        <v>3.5000000000000001E-3</v>
      </c>
      <c r="O79" s="50">
        <v>3.8999999999999998E-3</v>
      </c>
      <c r="P79" s="50">
        <v>2.2000000000000001E-3</v>
      </c>
      <c r="Q79" s="50">
        <v>1.9E-3</v>
      </c>
      <c r="R79" s="50">
        <v>1.9E-3</v>
      </c>
      <c r="S79" s="50">
        <v>2.5999999999999999E-3</v>
      </c>
    </row>
    <row r="80" spans="1:19" s="40" customFormat="1" ht="13.15" customHeight="1" x14ac:dyDescent="0.25">
      <c r="A80" s="49" t="s">
        <v>19</v>
      </c>
      <c r="B80" s="50">
        <v>2.3999999999999998E-3</v>
      </c>
      <c r="C80" s="50">
        <v>1.9E-3</v>
      </c>
      <c r="D80" s="50">
        <v>2E-3</v>
      </c>
      <c r="E80" s="50">
        <v>1.1000000000000001E-3</v>
      </c>
      <c r="F80" s="50">
        <v>1.5E-3</v>
      </c>
      <c r="G80" s="50">
        <v>1.5E-3</v>
      </c>
      <c r="H80" s="50">
        <v>1.5E-3</v>
      </c>
      <c r="I80" s="50">
        <v>1.6999999999999999E-3</v>
      </c>
      <c r="K80" s="53" t="s">
        <v>484</v>
      </c>
      <c r="L80" s="50">
        <v>1.23E-2</v>
      </c>
      <c r="M80" s="50">
        <v>1.23E-2</v>
      </c>
      <c r="N80" s="50">
        <v>1.23E-2</v>
      </c>
      <c r="O80" s="50">
        <v>1.23E-2</v>
      </c>
      <c r="P80" s="50">
        <v>1.2E-2</v>
      </c>
      <c r="Q80" s="50">
        <v>1.2E-2</v>
      </c>
      <c r="R80" s="50">
        <v>1.2E-2</v>
      </c>
      <c r="S80" s="50">
        <v>1.2200000000000001E-2</v>
      </c>
    </row>
    <row r="81" spans="1:18" s="40" customFormat="1" ht="13.15" customHeight="1" x14ac:dyDescent="0.25">
      <c r="A81" s="49" t="s">
        <v>20</v>
      </c>
      <c r="B81" s="50">
        <v>1.24E-2</v>
      </c>
      <c r="C81" s="50">
        <v>1.24E-2</v>
      </c>
      <c r="D81" s="50">
        <v>1.24E-2</v>
      </c>
      <c r="E81" s="50">
        <v>1.23E-2</v>
      </c>
      <c r="F81" s="50">
        <v>1.23E-2</v>
      </c>
      <c r="G81" s="50">
        <v>1.23E-2</v>
      </c>
      <c r="H81" s="50">
        <v>1.23E-2</v>
      </c>
      <c r="I81" s="50">
        <v>1.23E-2</v>
      </c>
    </row>
    <row r="82" spans="1:18" s="40" customFormat="1" ht="13.15" customHeight="1" x14ac:dyDescent="0.25">
      <c r="R82" s="8"/>
    </row>
    <row r="83" spans="1:18" s="40" customFormat="1" ht="13.15" customHeight="1" x14ac:dyDescent="0.25"/>
    <row r="84" spans="1:18" s="40" customFormat="1" ht="13.15" customHeight="1" x14ac:dyDescent="0.25">
      <c r="G84"/>
      <c r="H84"/>
      <c r="I84"/>
    </row>
    <row r="85" spans="1:18" s="40" customFormat="1" ht="13.15" customHeight="1" x14ac:dyDescent="0.25">
      <c r="G85"/>
      <c r="H85"/>
      <c r="I85"/>
    </row>
    <row r="86" spans="1:18" s="40" customFormat="1" ht="13.15" customHeight="1" x14ac:dyDescent="0.25">
      <c r="B86" s="8"/>
      <c r="F86" t="s">
        <v>866</v>
      </c>
      <c r="G86"/>
      <c r="H86"/>
      <c r="I86"/>
    </row>
    <row r="87" spans="1:18" s="40" customFormat="1" ht="13.15" customHeight="1" x14ac:dyDescent="0.25">
      <c r="B87"/>
      <c r="C87"/>
      <c r="D87"/>
      <c r="E87"/>
      <c r="F87" s="39" t="s">
        <v>91</v>
      </c>
      <c r="G87"/>
      <c r="H87"/>
      <c r="I87"/>
    </row>
    <row r="88" spans="1:18" s="40" customFormat="1" ht="13.15" customHeight="1" x14ac:dyDescent="0.25">
      <c r="A88" s="39" t="s">
        <v>2</v>
      </c>
      <c r="B88" s="39" t="s">
        <v>3</v>
      </c>
      <c r="D88" s="39" t="s">
        <v>2</v>
      </c>
      <c r="E88" s="39" t="s">
        <v>172</v>
      </c>
      <c r="F88" s="39" t="s">
        <v>364</v>
      </c>
      <c r="G88"/>
      <c r="H88"/>
      <c r="I88"/>
    </row>
    <row r="89" spans="1:18" s="40" customFormat="1" ht="13.15" customHeight="1" x14ac:dyDescent="0.25">
      <c r="A89" s="51" t="s">
        <v>447</v>
      </c>
      <c r="B89" s="173">
        <v>975777</v>
      </c>
      <c r="D89" s="51" t="s">
        <v>447</v>
      </c>
      <c r="E89" s="173">
        <v>1087197</v>
      </c>
      <c r="F89" s="173">
        <v>963512</v>
      </c>
      <c r="G89" s="39"/>
      <c r="H89" s="39"/>
      <c r="I89" s="39"/>
    </row>
    <row r="90" spans="1:18" s="40" customFormat="1" ht="13.15" customHeight="1" x14ac:dyDescent="0.25">
      <c r="A90" s="49" t="s">
        <v>5</v>
      </c>
      <c r="B90" s="50">
        <v>1.12E-2</v>
      </c>
      <c r="D90" s="53" t="s">
        <v>456</v>
      </c>
      <c r="E90" s="50">
        <v>1.0200000000000001E-2</v>
      </c>
      <c r="F90" s="50">
        <v>0.01</v>
      </c>
      <c r="G90" s="49"/>
      <c r="H90" s="49"/>
      <c r="I90" s="49"/>
    </row>
    <row r="91" spans="1:18" s="40" customFormat="1" ht="13.15" customHeight="1" x14ac:dyDescent="0.25">
      <c r="G91" s="50"/>
      <c r="H91" s="50"/>
      <c r="I91" s="50"/>
    </row>
    <row r="92" spans="1:18" s="40" customFormat="1" ht="13.15" customHeight="1" x14ac:dyDescent="0.25">
      <c r="A92" s="52" t="s">
        <v>6</v>
      </c>
      <c r="B92" s="173">
        <v>439115</v>
      </c>
      <c r="D92" s="51" t="s">
        <v>365</v>
      </c>
      <c r="E92" s="173">
        <v>513563</v>
      </c>
      <c r="F92" s="173">
        <v>454554</v>
      </c>
      <c r="G92" s="49"/>
      <c r="H92" s="49"/>
      <c r="I92" s="49"/>
    </row>
    <row r="93" spans="1:18" s="40" customFormat="1" ht="13.15" customHeight="1" x14ac:dyDescent="0.25">
      <c r="A93" s="49" t="s">
        <v>7</v>
      </c>
      <c r="B93" s="174">
        <v>90250</v>
      </c>
      <c r="D93" s="53" t="s">
        <v>374</v>
      </c>
      <c r="E93" s="174">
        <v>142130</v>
      </c>
      <c r="F93" s="174">
        <v>125614</v>
      </c>
      <c r="G93" s="49"/>
      <c r="H93" s="49"/>
      <c r="I93" s="49"/>
    </row>
    <row r="94" spans="1:18" s="40" customFormat="1" ht="13.15" customHeight="1" x14ac:dyDescent="0.25">
      <c r="A94" s="49" t="s">
        <v>8</v>
      </c>
      <c r="B94" s="174">
        <v>348865</v>
      </c>
      <c r="D94" s="53" t="s">
        <v>383</v>
      </c>
      <c r="E94" s="174">
        <v>371433</v>
      </c>
      <c r="F94" s="174">
        <v>328940</v>
      </c>
      <c r="G94" s="49"/>
      <c r="H94" s="49"/>
      <c r="I94" s="49"/>
    </row>
    <row r="95" spans="1:18" s="40" customFormat="1" ht="13.15" customHeight="1" x14ac:dyDescent="0.25">
      <c r="A95" s="52" t="s">
        <v>9</v>
      </c>
      <c r="B95" s="173">
        <v>412611</v>
      </c>
      <c r="D95" s="51" t="s">
        <v>392</v>
      </c>
      <c r="E95" s="173">
        <v>420034</v>
      </c>
      <c r="F95" s="173">
        <v>372925</v>
      </c>
      <c r="G95" s="49"/>
      <c r="H95" s="49"/>
      <c r="I95" s="49"/>
    </row>
    <row r="96" spans="1:18" s="40" customFormat="1" ht="13.15" customHeight="1" x14ac:dyDescent="0.25">
      <c r="A96" s="49" t="s">
        <v>10</v>
      </c>
      <c r="B96" s="174">
        <v>330085</v>
      </c>
      <c r="D96" s="53" t="s">
        <v>401</v>
      </c>
      <c r="E96" s="174">
        <v>307998</v>
      </c>
      <c r="F96" s="174">
        <v>273710</v>
      </c>
      <c r="G96" s="49"/>
      <c r="H96" s="49"/>
      <c r="I96" s="49"/>
    </row>
    <row r="97" spans="1:9" s="40" customFormat="1" ht="13.15" customHeight="1" x14ac:dyDescent="0.25">
      <c r="A97" s="52" t="s">
        <v>11</v>
      </c>
      <c r="B97" s="173">
        <v>12247</v>
      </c>
      <c r="D97" s="51" t="s">
        <v>410</v>
      </c>
      <c r="E97" s="173">
        <v>17725</v>
      </c>
      <c r="F97" s="173">
        <v>15673</v>
      </c>
      <c r="G97" s="49"/>
      <c r="H97" s="49"/>
      <c r="I97" s="49"/>
    </row>
    <row r="98" spans="1:9" s="40" customFormat="1" ht="13.15" customHeight="1" x14ac:dyDescent="0.25">
      <c r="A98" s="49" t="s">
        <v>12</v>
      </c>
      <c r="B98" s="174">
        <v>7549</v>
      </c>
      <c r="G98" s="49"/>
      <c r="H98" s="49"/>
      <c r="I98" s="49"/>
    </row>
    <row r="99" spans="1:9" s="40" customFormat="1" ht="13.15" customHeight="1" x14ac:dyDescent="0.25">
      <c r="A99" s="49" t="s">
        <v>13</v>
      </c>
      <c r="B99" s="174">
        <v>4698</v>
      </c>
      <c r="G99" s="49"/>
      <c r="H99" s="49"/>
      <c r="I99" s="49"/>
    </row>
    <row r="100" spans="1:9" s="40" customFormat="1" ht="13.15" customHeight="1" x14ac:dyDescent="0.25">
      <c r="A100" s="52" t="s">
        <v>14</v>
      </c>
      <c r="B100" s="173">
        <v>55935</v>
      </c>
      <c r="D100" s="51" t="s">
        <v>419</v>
      </c>
      <c r="E100" s="173">
        <v>66262</v>
      </c>
      <c r="F100" s="173">
        <v>58704</v>
      </c>
      <c r="G100" s="49"/>
      <c r="H100" s="49"/>
      <c r="I100" s="49"/>
    </row>
    <row r="101" spans="1:9" s="40" customFormat="1" ht="13.15" customHeight="1" x14ac:dyDescent="0.25">
      <c r="A101" s="51" t="s">
        <v>428</v>
      </c>
      <c r="B101" s="173">
        <v>54932</v>
      </c>
      <c r="D101" s="51" t="s">
        <v>428</v>
      </c>
      <c r="E101" s="173">
        <v>69584</v>
      </c>
      <c r="F101" s="173">
        <v>61629</v>
      </c>
      <c r="G101" s="49"/>
      <c r="H101" s="49"/>
      <c r="I101" s="49"/>
    </row>
    <row r="102" spans="1:9" s="40" customFormat="1" ht="13.15" customHeight="1" x14ac:dyDescent="0.25">
      <c r="D102" s="53" t="s">
        <v>437</v>
      </c>
      <c r="E102" s="174">
        <v>56224</v>
      </c>
      <c r="F102" s="174">
        <v>49798</v>
      </c>
      <c r="G102" s="49"/>
      <c r="H102" s="49"/>
      <c r="I102" s="49"/>
    </row>
    <row r="103" spans="1:9" s="40" customFormat="1" ht="13.15" customHeight="1" x14ac:dyDescent="0.25">
      <c r="A103" s="52" t="s">
        <v>16</v>
      </c>
      <c r="B103" s="52">
        <v>937</v>
      </c>
      <c r="D103" s="51" t="s">
        <v>446</v>
      </c>
      <c r="E103" s="52">
        <v>29</v>
      </c>
      <c r="F103" s="52">
        <v>27</v>
      </c>
      <c r="G103"/>
      <c r="H103"/>
      <c r="I103"/>
    </row>
    <row r="104" spans="1:9" s="40" customFormat="1" ht="13.15" customHeight="1" x14ac:dyDescent="0.25">
      <c r="G104" s="39"/>
      <c r="H104" s="39"/>
      <c r="I104" s="39"/>
    </row>
    <row r="105" spans="1:9" s="40" customFormat="1" ht="13.15" customHeight="1" x14ac:dyDescent="0.25">
      <c r="A105" s="51" t="s">
        <v>464</v>
      </c>
      <c r="B105" s="173">
        <v>925950</v>
      </c>
      <c r="D105" s="51" t="s">
        <v>464</v>
      </c>
      <c r="E105" s="173">
        <v>1027142</v>
      </c>
      <c r="F105" s="173">
        <v>909566</v>
      </c>
      <c r="G105" s="49"/>
      <c r="H105" s="49"/>
      <c r="I105" s="49"/>
    </row>
    <row r="106" spans="1:9" s="40" customFormat="1" ht="13.15" customHeight="1" x14ac:dyDescent="0.25">
      <c r="A106" s="49" t="s">
        <v>5</v>
      </c>
      <c r="B106" s="50">
        <v>1.06E-2</v>
      </c>
      <c r="D106" s="53" t="s">
        <v>456</v>
      </c>
      <c r="E106" s="50">
        <v>9.5999999999999992E-3</v>
      </c>
      <c r="F106" s="50">
        <v>9.4999999999999998E-3</v>
      </c>
      <c r="G106" s="50"/>
      <c r="H106" s="50"/>
      <c r="I106" s="50"/>
    </row>
    <row r="107" spans="1:9" s="40" customFormat="1" ht="13.15" customHeight="1" x14ac:dyDescent="0.25">
      <c r="A107" s="49" t="s">
        <v>19</v>
      </c>
      <c r="B107" s="50">
        <v>1.6999999999999999E-3</v>
      </c>
      <c r="D107" s="53" t="s">
        <v>478</v>
      </c>
      <c r="E107" s="50">
        <v>2.5999999999999999E-3</v>
      </c>
      <c r="F107" s="50">
        <v>2.7000000000000001E-3</v>
      </c>
      <c r="G107" s="50"/>
      <c r="H107" s="50"/>
      <c r="I107" s="50"/>
    </row>
    <row r="108" spans="1:9" s="40" customFormat="1" ht="13.15" customHeight="1" x14ac:dyDescent="0.25">
      <c r="A108" s="49" t="s">
        <v>20</v>
      </c>
      <c r="B108" s="50">
        <v>1.23E-2</v>
      </c>
      <c r="D108" s="53" t="s">
        <v>484</v>
      </c>
      <c r="E108" s="50">
        <v>1.2200000000000001E-2</v>
      </c>
      <c r="F108" s="50">
        <v>1.2200000000000001E-2</v>
      </c>
      <c r="G108" s="50"/>
      <c r="H108" s="50"/>
      <c r="I108" s="50"/>
    </row>
    <row r="109" spans="1:9" s="40" customFormat="1" ht="13.15" customHeight="1" x14ac:dyDescent="0.25"/>
    <row r="110" spans="1:9" s="40" customFormat="1" ht="13.15" customHeight="1" x14ac:dyDescent="0.25"/>
    <row r="111" spans="1:9" s="40" customFormat="1" ht="13.15" customHeight="1" x14ac:dyDescent="0.25"/>
    <row r="112" spans="1:9" s="40" customFormat="1" ht="13.15" customHeight="1" x14ac:dyDescent="0.25">
      <c r="B112" s="8"/>
      <c r="D112" s="40" t="s">
        <v>866</v>
      </c>
    </row>
    <row r="113" spans="1:6" s="40" customFormat="1" ht="13.15" customHeight="1" x14ac:dyDescent="0.25">
      <c r="D113" s="39" t="s">
        <v>91</v>
      </c>
      <c r="E113" s="286" t="s">
        <v>867</v>
      </c>
      <c r="F113" s="286"/>
    </row>
    <row r="114" spans="1:6" s="40" customFormat="1" ht="32.25" customHeight="1" x14ac:dyDescent="0.25">
      <c r="A114" s="39" t="s">
        <v>2</v>
      </c>
      <c r="B114" s="39" t="s">
        <v>3</v>
      </c>
      <c r="C114" s="39" t="s">
        <v>172</v>
      </c>
      <c r="D114" s="39" t="s">
        <v>92</v>
      </c>
      <c r="E114" s="39" t="s">
        <v>868</v>
      </c>
      <c r="F114" s="39" t="s">
        <v>869</v>
      </c>
    </row>
    <row r="115" spans="1:6" s="40" customFormat="1" ht="13.15" customHeight="1" x14ac:dyDescent="0.25">
      <c r="A115" s="51" t="s">
        <v>447</v>
      </c>
      <c r="B115" s="173">
        <v>975777</v>
      </c>
      <c r="C115" s="173">
        <v>1087197</v>
      </c>
      <c r="D115" s="173">
        <v>963512</v>
      </c>
      <c r="E115" s="30">
        <f>+C115-B115</f>
        <v>111420</v>
      </c>
      <c r="F115" s="30">
        <f>+D115-B115</f>
        <v>-12265</v>
      </c>
    </row>
    <row r="116" spans="1:6" s="40" customFormat="1" ht="13.15" customHeight="1" x14ac:dyDescent="0.25">
      <c r="A116" s="53" t="s">
        <v>456</v>
      </c>
      <c r="B116" s="50">
        <v>1.12E-2</v>
      </c>
      <c r="C116" s="50">
        <v>1.0200000000000001E-2</v>
      </c>
      <c r="D116" s="50">
        <v>0.01</v>
      </c>
      <c r="E116" s="177">
        <f t="shared" ref="E116:E131" si="1">+C116-B116</f>
        <v>-9.9999999999999915E-4</v>
      </c>
      <c r="F116" s="177">
        <f t="shared" ref="F116:F131" si="2">+D116-B116</f>
        <v>-1.1999999999999997E-3</v>
      </c>
    </row>
    <row r="117" spans="1:6" s="40" customFormat="1" ht="13.15" customHeight="1" x14ac:dyDescent="0.25">
      <c r="E117" s="8"/>
      <c r="F117" s="8"/>
    </row>
    <row r="118" spans="1:6" s="40" customFormat="1" ht="13.15" customHeight="1" x14ac:dyDescent="0.25">
      <c r="A118" s="51" t="s">
        <v>365</v>
      </c>
      <c r="B118" s="173">
        <v>439115</v>
      </c>
      <c r="C118" s="173">
        <v>513563</v>
      </c>
      <c r="D118" s="173">
        <v>454554</v>
      </c>
      <c r="E118" s="30">
        <f t="shared" si="1"/>
        <v>74448</v>
      </c>
      <c r="F118" s="30">
        <f t="shared" si="2"/>
        <v>15439</v>
      </c>
    </row>
    <row r="119" spans="1:6" s="40" customFormat="1" ht="13.15" customHeight="1" x14ac:dyDescent="0.25">
      <c r="A119" s="53" t="s">
        <v>374</v>
      </c>
      <c r="B119" s="174">
        <v>90250</v>
      </c>
      <c r="C119" s="174">
        <v>142130</v>
      </c>
      <c r="D119" s="174">
        <v>125614</v>
      </c>
      <c r="E119" s="8">
        <f t="shared" si="1"/>
        <v>51880</v>
      </c>
      <c r="F119" s="8">
        <f t="shared" si="2"/>
        <v>35364</v>
      </c>
    </row>
    <row r="120" spans="1:6" s="40" customFormat="1" ht="13.15" customHeight="1" x14ac:dyDescent="0.25">
      <c r="A120" s="53" t="s">
        <v>383</v>
      </c>
      <c r="B120" s="174">
        <v>348865</v>
      </c>
      <c r="C120" s="174">
        <v>371433</v>
      </c>
      <c r="D120" s="174">
        <v>328940</v>
      </c>
      <c r="E120" s="8">
        <f t="shared" si="1"/>
        <v>22568</v>
      </c>
      <c r="F120" s="8">
        <f t="shared" si="2"/>
        <v>-19925</v>
      </c>
    </row>
    <row r="121" spans="1:6" s="40" customFormat="1" ht="13.15" customHeight="1" x14ac:dyDescent="0.25">
      <c r="A121" s="51" t="s">
        <v>392</v>
      </c>
      <c r="B121" s="173">
        <v>412611</v>
      </c>
      <c r="C121" s="173">
        <v>420034</v>
      </c>
      <c r="D121" s="173">
        <v>372925</v>
      </c>
      <c r="E121" s="30">
        <f t="shared" si="1"/>
        <v>7423</v>
      </c>
      <c r="F121" s="30">
        <f t="shared" si="2"/>
        <v>-39686</v>
      </c>
    </row>
    <row r="122" spans="1:6" s="40" customFormat="1" ht="13.15" customHeight="1" x14ac:dyDescent="0.25">
      <c r="A122" s="53" t="s">
        <v>401</v>
      </c>
      <c r="B122" s="174">
        <v>330085</v>
      </c>
      <c r="C122" s="174">
        <v>307998</v>
      </c>
      <c r="D122" s="174">
        <v>273710</v>
      </c>
      <c r="E122" s="8">
        <f t="shared" si="1"/>
        <v>-22087</v>
      </c>
      <c r="F122" s="8">
        <f t="shared" si="2"/>
        <v>-56375</v>
      </c>
    </row>
    <row r="123" spans="1:6" s="40" customFormat="1" ht="13.15" customHeight="1" x14ac:dyDescent="0.25">
      <c r="A123" s="51" t="s">
        <v>410</v>
      </c>
      <c r="B123" s="173">
        <v>12247</v>
      </c>
      <c r="C123" s="173">
        <v>17725</v>
      </c>
      <c r="D123" s="173">
        <v>15673</v>
      </c>
      <c r="E123" s="30">
        <f t="shared" si="1"/>
        <v>5478</v>
      </c>
      <c r="F123" s="30">
        <f t="shared" si="2"/>
        <v>3426</v>
      </c>
    </row>
    <row r="124" spans="1:6" s="40" customFormat="1" ht="13.15" customHeight="1" x14ac:dyDescent="0.25">
      <c r="A124" s="51" t="s">
        <v>419</v>
      </c>
      <c r="B124" s="173">
        <v>55935</v>
      </c>
      <c r="C124" s="173">
        <v>66262</v>
      </c>
      <c r="D124" s="173">
        <v>58704</v>
      </c>
      <c r="E124" s="30">
        <f t="shared" si="1"/>
        <v>10327</v>
      </c>
      <c r="F124" s="30">
        <f t="shared" si="2"/>
        <v>2769</v>
      </c>
    </row>
    <row r="125" spans="1:6" s="40" customFormat="1" ht="13.15" customHeight="1" x14ac:dyDescent="0.25">
      <c r="A125" s="51" t="s">
        <v>428</v>
      </c>
      <c r="B125" s="173">
        <v>54932</v>
      </c>
      <c r="C125" s="173">
        <v>69584</v>
      </c>
      <c r="D125" s="173">
        <v>61629</v>
      </c>
      <c r="E125" s="30">
        <f t="shared" si="1"/>
        <v>14652</v>
      </c>
      <c r="F125" s="30">
        <f t="shared" si="2"/>
        <v>6697</v>
      </c>
    </row>
    <row r="126" spans="1:6" s="40" customFormat="1" ht="13.15" customHeight="1" x14ac:dyDescent="0.25">
      <c r="A126" s="51" t="s">
        <v>446</v>
      </c>
      <c r="B126" s="52">
        <v>937</v>
      </c>
      <c r="C126" s="52">
        <v>29</v>
      </c>
      <c r="D126" s="52">
        <v>27</v>
      </c>
      <c r="E126" s="30">
        <f t="shared" si="1"/>
        <v>-908</v>
      </c>
      <c r="F126" s="30">
        <f t="shared" si="2"/>
        <v>-910</v>
      </c>
    </row>
    <row r="127" spans="1:6" s="40" customFormat="1" ht="13.15" customHeight="1" x14ac:dyDescent="0.25">
      <c r="E127" s="8"/>
      <c r="F127" s="8" t="s">
        <v>114</v>
      </c>
    </row>
    <row r="128" spans="1:6" s="40" customFormat="1" ht="13.15" customHeight="1" x14ac:dyDescent="0.25">
      <c r="A128" s="51" t="s">
        <v>464</v>
      </c>
      <c r="B128" s="173">
        <v>925950</v>
      </c>
      <c r="C128" s="173">
        <v>1027142</v>
      </c>
      <c r="D128" s="173">
        <v>909566</v>
      </c>
      <c r="E128" s="30">
        <f t="shared" si="1"/>
        <v>101192</v>
      </c>
      <c r="F128" s="30">
        <f t="shared" si="2"/>
        <v>-16384</v>
      </c>
    </row>
    <row r="129" spans="1:6" s="40" customFormat="1" ht="13.15" customHeight="1" x14ac:dyDescent="0.25">
      <c r="A129" s="53" t="s">
        <v>456</v>
      </c>
      <c r="B129" s="50">
        <v>1.06E-2</v>
      </c>
      <c r="C129" s="50">
        <v>9.5999999999999992E-3</v>
      </c>
      <c r="D129" s="50">
        <v>9.4999999999999998E-3</v>
      </c>
      <c r="E129" s="177">
        <f t="shared" si="1"/>
        <v>-1.0000000000000009E-3</v>
      </c>
      <c r="F129" s="177">
        <f t="shared" si="2"/>
        <v>-1.1000000000000003E-3</v>
      </c>
    </row>
    <row r="130" spans="1:6" s="40" customFormat="1" ht="13.15" customHeight="1" x14ac:dyDescent="0.25">
      <c r="A130" s="53" t="s">
        <v>478</v>
      </c>
      <c r="B130" s="50">
        <v>1.6999999999999999E-3</v>
      </c>
      <c r="C130" s="50">
        <v>2.5999999999999999E-3</v>
      </c>
      <c r="D130" s="50">
        <v>2.7000000000000001E-3</v>
      </c>
      <c r="E130" s="177">
        <f t="shared" si="1"/>
        <v>8.9999999999999998E-4</v>
      </c>
      <c r="F130" s="177">
        <f t="shared" si="2"/>
        <v>1.0000000000000002E-3</v>
      </c>
    </row>
    <row r="131" spans="1:6" s="40" customFormat="1" ht="13.15" customHeight="1" x14ac:dyDescent="0.25">
      <c r="A131" s="53" t="s">
        <v>484</v>
      </c>
      <c r="B131" s="50">
        <v>1.23E-2</v>
      </c>
      <c r="C131" s="50">
        <v>1.2200000000000001E-2</v>
      </c>
      <c r="D131" s="50">
        <v>1.2200000000000001E-2</v>
      </c>
      <c r="E131" s="177">
        <f t="shared" si="1"/>
        <v>-9.9999999999999395E-5</v>
      </c>
      <c r="F131" s="177">
        <f t="shared" si="2"/>
        <v>-9.9999999999999395E-5</v>
      </c>
    </row>
    <row r="132" spans="1:6" s="40" customFormat="1" ht="13.15" customHeight="1" x14ac:dyDescent="0.25"/>
    <row r="133" spans="1:6" s="40" customFormat="1" ht="13.15" customHeight="1" x14ac:dyDescent="0.25"/>
    <row r="134" spans="1:6" s="40" customFormat="1" ht="13.15" customHeight="1" x14ac:dyDescent="0.25"/>
    <row r="135" spans="1:6" s="40" customFormat="1" ht="13.15" customHeight="1" x14ac:dyDescent="0.25"/>
    <row r="137" spans="1:6" x14ac:dyDescent="0.25">
      <c r="A137" t="s">
        <v>25</v>
      </c>
    </row>
    <row r="138" spans="1:6" x14ac:dyDescent="0.25">
      <c r="A138" t="s">
        <v>26</v>
      </c>
    </row>
    <row r="139" spans="1:6" x14ac:dyDescent="0.25">
      <c r="A139" t="s">
        <v>27</v>
      </c>
    </row>
    <row r="140" spans="1:6" x14ac:dyDescent="0.25">
      <c r="A140" t="s">
        <v>28</v>
      </c>
    </row>
    <row r="141" spans="1:6" x14ac:dyDescent="0.25">
      <c r="A141" t="s">
        <v>29</v>
      </c>
    </row>
    <row r="142" spans="1:6" x14ac:dyDescent="0.25">
      <c r="A142" t="s">
        <v>30</v>
      </c>
    </row>
    <row r="143" spans="1:6" x14ac:dyDescent="0.25">
      <c r="A143" t="s">
        <v>31</v>
      </c>
    </row>
    <row r="144" spans="1:6" x14ac:dyDescent="0.25">
      <c r="A144" t="s">
        <v>32</v>
      </c>
    </row>
    <row r="145" spans="1:1" x14ac:dyDescent="0.25">
      <c r="A145" t="s">
        <v>33</v>
      </c>
    </row>
    <row r="146" spans="1:1" x14ac:dyDescent="0.25">
      <c r="A146" t="s">
        <v>34</v>
      </c>
    </row>
    <row r="147" spans="1:1" x14ac:dyDescent="0.25">
      <c r="A147" t="s">
        <v>35</v>
      </c>
    </row>
    <row r="148" spans="1:1" x14ac:dyDescent="0.25">
      <c r="A148" t="s">
        <v>36</v>
      </c>
    </row>
    <row r="149" spans="1:1" x14ac:dyDescent="0.25">
      <c r="A149" t="s">
        <v>37</v>
      </c>
    </row>
    <row r="150" spans="1:1" x14ac:dyDescent="0.25">
      <c r="A150" t="s">
        <v>38</v>
      </c>
    </row>
    <row r="151" spans="1:1" x14ac:dyDescent="0.25">
      <c r="A151" t="s">
        <v>39</v>
      </c>
    </row>
    <row r="152" spans="1:1" x14ac:dyDescent="0.25">
      <c r="A152" t="s">
        <v>40</v>
      </c>
    </row>
    <row r="153" spans="1:1" x14ac:dyDescent="0.25">
      <c r="A153" t="s">
        <v>41</v>
      </c>
    </row>
    <row r="154" spans="1:1" x14ac:dyDescent="0.25">
      <c r="A154" t="s">
        <v>42</v>
      </c>
    </row>
    <row r="155" spans="1:1" x14ac:dyDescent="0.25">
      <c r="A155" t="s">
        <v>43</v>
      </c>
    </row>
    <row r="156" spans="1:1" x14ac:dyDescent="0.25">
      <c r="A156" t="s">
        <v>44</v>
      </c>
    </row>
    <row r="157" spans="1:1" x14ac:dyDescent="0.25">
      <c r="A157" t="s">
        <v>45</v>
      </c>
    </row>
    <row r="158" spans="1:1" x14ac:dyDescent="0.25">
      <c r="A158" t="s">
        <v>46</v>
      </c>
    </row>
    <row r="159" spans="1:1" x14ac:dyDescent="0.25">
      <c r="A159" t="s">
        <v>47</v>
      </c>
    </row>
    <row r="163" spans="1:1" x14ac:dyDescent="0.25">
      <c r="A163" t="s">
        <v>48</v>
      </c>
    </row>
    <row r="164" spans="1:1" x14ac:dyDescent="0.25">
      <c r="A164" t="s">
        <v>49</v>
      </c>
    </row>
    <row r="165" spans="1:1" x14ac:dyDescent="0.25">
      <c r="A165" t="s">
        <v>27</v>
      </c>
    </row>
    <row r="166" spans="1:1" x14ac:dyDescent="0.25">
      <c r="A166" t="s">
        <v>28</v>
      </c>
    </row>
    <row r="167" spans="1:1" x14ac:dyDescent="0.25">
      <c r="A167" t="s">
        <v>50</v>
      </c>
    </row>
    <row r="168" spans="1:1" x14ac:dyDescent="0.25">
      <c r="A168" t="s">
        <v>51</v>
      </c>
    </row>
    <row r="169" spans="1:1" x14ac:dyDescent="0.25">
      <c r="A169" t="s">
        <v>52</v>
      </c>
    </row>
    <row r="170" spans="1:1" x14ac:dyDescent="0.25">
      <c r="A170" t="s">
        <v>53</v>
      </c>
    </row>
    <row r="171" spans="1:1" x14ac:dyDescent="0.25">
      <c r="A171" t="s">
        <v>54</v>
      </c>
    </row>
    <row r="172" spans="1:1" x14ac:dyDescent="0.25">
      <c r="A172" t="s">
        <v>55</v>
      </c>
    </row>
    <row r="173" spans="1:1" x14ac:dyDescent="0.25">
      <c r="A173" t="s">
        <v>56</v>
      </c>
    </row>
    <row r="174" spans="1:1" x14ac:dyDescent="0.25">
      <c r="A174" t="s">
        <v>57</v>
      </c>
    </row>
    <row r="175" spans="1:1" x14ac:dyDescent="0.25">
      <c r="A175" t="s">
        <v>58</v>
      </c>
    </row>
    <row r="176" spans="1:1" x14ac:dyDescent="0.25">
      <c r="A176" t="s">
        <v>59</v>
      </c>
    </row>
    <row r="177" spans="1:1" x14ac:dyDescent="0.25">
      <c r="A177" t="s">
        <v>60</v>
      </c>
    </row>
    <row r="178" spans="1:1" x14ac:dyDescent="0.25">
      <c r="A178" t="s">
        <v>61</v>
      </c>
    </row>
    <row r="179" spans="1:1" x14ac:dyDescent="0.25">
      <c r="A179" t="s">
        <v>62</v>
      </c>
    </row>
    <row r="180" spans="1:1" x14ac:dyDescent="0.25">
      <c r="A180" t="s">
        <v>63</v>
      </c>
    </row>
    <row r="181" spans="1:1" x14ac:dyDescent="0.25">
      <c r="A181" t="s">
        <v>64</v>
      </c>
    </row>
    <row r="182" spans="1:1" x14ac:dyDescent="0.25">
      <c r="A182" t="s">
        <v>65</v>
      </c>
    </row>
    <row r="183" spans="1:1" x14ac:dyDescent="0.25">
      <c r="A183" t="s">
        <v>45</v>
      </c>
    </row>
    <row r="184" spans="1:1" x14ac:dyDescent="0.25">
      <c r="A184" t="s">
        <v>46</v>
      </c>
    </row>
    <row r="185" spans="1:1" x14ac:dyDescent="0.25">
      <c r="A185" t="s">
        <v>47</v>
      </c>
    </row>
    <row r="189" spans="1:1" x14ac:dyDescent="0.25">
      <c r="A189" t="s">
        <v>66</v>
      </c>
    </row>
    <row r="190" spans="1:1" x14ac:dyDescent="0.25">
      <c r="A190" t="s">
        <v>67</v>
      </c>
    </row>
    <row r="191" spans="1:1" x14ac:dyDescent="0.25">
      <c r="A191" t="s">
        <v>68</v>
      </c>
    </row>
    <row r="192" spans="1:1" x14ac:dyDescent="0.25">
      <c r="A192" t="s">
        <v>69</v>
      </c>
    </row>
    <row r="193" spans="1:1" x14ac:dyDescent="0.25">
      <c r="A193" t="s">
        <v>70</v>
      </c>
    </row>
    <row r="194" spans="1:1" x14ac:dyDescent="0.25">
      <c r="A194" t="s">
        <v>71</v>
      </c>
    </row>
    <row r="195" spans="1:1" x14ac:dyDescent="0.25">
      <c r="A195" t="s">
        <v>72</v>
      </c>
    </row>
    <row r="196" spans="1:1" x14ac:dyDescent="0.25">
      <c r="A196" t="s">
        <v>73</v>
      </c>
    </row>
    <row r="197" spans="1:1" x14ac:dyDescent="0.25">
      <c r="A197" t="s">
        <v>74</v>
      </c>
    </row>
    <row r="198" spans="1:1" x14ac:dyDescent="0.25">
      <c r="A198" t="s">
        <v>75</v>
      </c>
    </row>
    <row r="199" spans="1:1" x14ac:dyDescent="0.25">
      <c r="A199" t="s">
        <v>76</v>
      </c>
    </row>
    <row r="200" spans="1:1" x14ac:dyDescent="0.25">
      <c r="A200" t="s">
        <v>77</v>
      </c>
    </row>
    <row r="201" spans="1:1" x14ac:dyDescent="0.25">
      <c r="A201" t="s">
        <v>78</v>
      </c>
    </row>
    <row r="202" spans="1:1" x14ac:dyDescent="0.25">
      <c r="A202" t="s">
        <v>79</v>
      </c>
    </row>
    <row r="203" spans="1:1" x14ac:dyDescent="0.25">
      <c r="A203" t="s">
        <v>80</v>
      </c>
    </row>
    <row r="204" spans="1:1" x14ac:dyDescent="0.25">
      <c r="A204" t="s">
        <v>81</v>
      </c>
    </row>
    <row r="205" spans="1:1" x14ac:dyDescent="0.25">
      <c r="A205">
        <v>2011</v>
      </c>
    </row>
    <row r="206" spans="1:1" x14ac:dyDescent="0.25">
      <c r="A206" t="s">
        <v>82</v>
      </c>
    </row>
    <row r="207" spans="1:1" x14ac:dyDescent="0.25">
      <c r="A207" t="s">
        <v>83</v>
      </c>
    </row>
    <row r="208" spans="1:1" x14ac:dyDescent="0.25">
      <c r="A208" t="s">
        <v>84</v>
      </c>
    </row>
    <row r="209" spans="1:1" x14ac:dyDescent="0.25">
      <c r="A209" t="s">
        <v>85</v>
      </c>
    </row>
    <row r="210" spans="1:1" x14ac:dyDescent="0.25">
      <c r="A210">
        <v>2012</v>
      </c>
    </row>
    <row r="211" spans="1:1" x14ac:dyDescent="0.25">
      <c r="A211" t="s">
        <v>86</v>
      </c>
    </row>
    <row r="212" spans="1:1" x14ac:dyDescent="0.25">
      <c r="A212" t="s">
        <v>87</v>
      </c>
    </row>
  </sheetData>
  <mergeCells count="9">
    <mergeCell ref="O62:O63"/>
    <mergeCell ref="P62:P63"/>
    <mergeCell ref="Q62:Q63"/>
    <mergeCell ref="R62:R63"/>
    <mergeCell ref="E113:F113"/>
    <mergeCell ref="K62:K63"/>
    <mergeCell ref="L62:L63"/>
    <mergeCell ref="M62:M63"/>
    <mergeCell ref="N62:N63"/>
  </mergeCells>
  <hyperlinks>
    <hyperlink ref="A18" r:id="rId1" location="footnote" display="http://ec.europa.eu/budget/figures/fin_fwk0713/fwk0713_en.cfm - footnote"/>
    <hyperlink ref="A39" r:id="rId2" location="footnote" display="http://ec.europa.eu/budget/figures/fin_fwk0713/fwk0713_en.cfm - footnote"/>
    <hyperlink ref="A74" r:id="rId3" location="footnote" display="http://ec.europa.eu/budget/figures/fin_fwk0713/fwk0713_en.cfm - footnote"/>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7"/>
  <sheetViews>
    <sheetView topLeftCell="A27" zoomScale="95" zoomScaleNormal="95" workbookViewId="0">
      <pane xSplit="1" topLeftCell="B1" activePane="topRight" state="frozen"/>
      <selection pane="topRight" activeCell="B45" sqref="B45"/>
    </sheetView>
  </sheetViews>
  <sheetFormatPr baseColWidth="10" defaultRowHeight="15" customHeight="1" x14ac:dyDescent="0.25"/>
  <cols>
    <col min="1" max="1" width="55" customWidth="1"/>
  </cols>
  <sheetData>
    <row r="1" spans="1:15" ht="15" customHeight="1" x14ac:dyDescent="0.25">
      <c r="A1" t="s">
        <v>88</v>
      </c>
    </row>
    <row r="2" spans="1:15" ht="15" customHeight="1" x14ac:dyDescent="0.25">
      <c r="A2" t="s">
        <v>89</v>
      </c>
    </row>
    <row r="3" spans="1:15" ht="15" customHeight="1" x14ac:dyDescent="0.25">
      <c r="A3" t="s">
        <v>90</v>
      </c>
    </row>
    <row r="4" spans="1:15" ht="15" customHeight="1" x14ac:dyDescent="0.25">
      <c r="I4" t="s">
        <v>91</v>
      </c>
    </row>
    <row r="5" spans="1:15" ht="15" customHeight="1" x14ac:dyDescent="0.25">
      <c r="A5" t="s">
        <v>104</v>
      </c>
      <c r="B5">
        <v>2014</v>
      </c>
      <c r="C5">
        <v>2015</v>
      </c>
      <c r="D5">
        <v>2016</v>
      </c>
      <c r="E5">
        <v>2017</v>
      </c>
      <c r="F5">
        <v>2018</v>
      </c>
      <c r="G5">
        <v>2019</v>
      </c>
      <c r="H5">
        <v>2020</v>
      </c>
      <c r="I5" t="s">
        <v>92</v>
      </c>
    </row>
    <row r="7" spans="1:15" ht="15" customHeight="1" x14ac:dyDescent="0.25">
      <c r="A7" t="s">
        <v>95</v>
      </c>
      <c r="B7" s="8">
        <v>60283</v>
      </c>
      <c r="C7" s="8">
        <v>61725</v>
      </c>
      <c r="D7" s="8">
        <v>62771</v>
      </c>
      <c r="E7" s="8">
        <v>64238</v>
      </c>
      <c r="F7" s="8">
        <v>65528</v>
      </c>
      <c r="G7" s="8">
        <v>67214</v>
      </c>
      <c r="H7" s="8">
        <v>69004</v>
      </c>
      <c r="I7" s="8">
        <v>450763</v>
      </c>
      <c r="J7" s="8">
        <f>+I7-'2007_2013'!I9</f>
        <v>11648</v>
      </c>
    </row>
    <row r="8" spans="1:15" ht="15" customHeight="1" x14ac:dyDescent="0.25">
      <c r="A8" t="s">
        <v>96</v>
      </c>
      <c r="B8" s="8">
        <v>15605</v>
      </c>
      <c r="C8" s="8">
        <v>16321</v>
      </c>
      <c r="D8" s="8">
        <v>16726</v>
      </c>
      <c r="E8" s="8">
        <v>17693</v>
      </c>
      <c r="F8" s="8">
        <v>18490</v>
      </c>
      <c r="G8" s="8">
        <v>19700</v>
      </c>
      <c r="H8" s="8">
        <v>21079</v>
      </c>
      <c r="I8" s="8">
        <v>125614</v>
      </c>
      <c r="J8" s="8">
        <f>+I8-'2007_2013'!I10</f>
        <v>35364</v>
      </c>
      <c r="K8" s="8">
        <f>+I8/7</f>
        <v>17944.857142857141</v>
      </c>
      <c r="L8" s="8">
        <f>+K8*0.15</f>
        <v>2691.7285714285713</v>
      </c>
    </row>
    <row r="9" spans="1:15" ht="15" customHeight="1" x14ac:dyDescent="0.25">
      <c r="A9" t="s">
        <v>97</v>
      </c>
      <c r="B9" s="8">
        <v>44678</v>
      </c>
      <c r="C9" s="8">
        <v>45404</v>
      </c>
      <c r="D9" s="8">
        <v>46045</v>
      </c>
      <c r="E9" s="8">
        <v>46545</v>
      </c>
      <c r="F9" s="8">
        <v>47038</v>
      </c>
      <c r="G9" s="8">
        <v>47514</v>
      </c>
      <c r="H9" s="8">
        <v>47925</v>
      </c>
      <c r="I9" s="8">
        <v>325149</v>
      </c>
      <c r="J9" s="8">
        <f>+I9-'2007_2013'!I11</f>
        <v>-23716</v>
      </c>
      <c r="M9" s="8" t="s">
        <v>114</v>
      </c>
      <c r="N9" s="8" t="s">
        <v>114</v>
      </c>
      <c r="O9" s="8" t="s">
        <v>114</v>
      </c>
    </row>
    <row r="10" spans="1:15" ht="15" customHeight="1" x14ac:dyDescent="0.25">
      <c r="A10" t="s">
        <v>98</v>
      </c>
      <c r="B10" s="8">
        <v>55883</v>
      </c>
      <c r="C10" s="8">
        <v>55060</v>
      </c>
      <c r="D10" s="8">
        <v>54261</v>
      </c>
      <c r="E10" s="8">
        <v>53448</v>
      </c>
      <c r="F10" s="8">
        <v>52466</v>
      </c>
      <c r="G10" s="8">
        <v>51503</v>
      </c>
      <c r="H10" s="8">
        <v>50558</v>
      </c>
      <c r="I10" s="8">
        <v>373179</v>
      </c>
      <c r="J10" s="8">
        <f>+I10-'2007_2013'!I12</f>
        <v>-39453</v>
      </c>
    </row>
    <row r="11" spans="1:15" ht="15" customHeight="1" x14ac:dyDescent="0.25">
      <c r="A11" t="s">
        <v>152</v>
      </c>
      <c r="B11" s="8">
        <v>41585</v>
      </c>
      <c r="C11" s="8">
        <v>40989</v>
      </c>
      <c r="D11" s="8">
        <v>40421</v>
      </c>
      <c r="E11" s="8">
        <v>39837</v>
      </c>
      <c r="F11" s="8">
        <v>39079</v>
      </c>
      <c r="G11" s="8">
        <v>38335</v>
      </c>
      <c r="H11" s="8">
        <v>37605</v>
      </c>
      <c r="I11" s="8">
        <v>277851</v>
      </c>
      <c r="J11" s="8">
        <f>+I11-'2007_2013'!I13</f>
        <v>-52243</v>
      </c>
      <c r="K11" s="11">
        <f>+J11/'2007_2013'!I13</f>
        <v>-0.15826703908583614</v>
      </c>
    </row>
    <row r="12" spans="1:15" ht="15" customHeight="1" x14ac:dyDescent="0.25">
      <c r="A12" t="s">
        <v>103</v>
      </c>
      <c r="B12" s="8">
        <v>2053</v>
      </c>
      <c r="C12" s="8">
        <v>2075</v>
      </c>
      <c r="D12" s="8">
        <v>2154</v>
      </c>
      <c r="E12" s="8">
        <v>2232</v>
      </c>
      <c r="F12" s="8">
        <v>2312</v>
      </c>
      <c r="G12" s="8">
        <v>2391</v>
      </c>
      <c r="H12" s="8">
        <v>2469</v>
      </c>
      <c r="I12" s="8">
        <v>15686</v>
      </c>
      <c r="J12" s="8">
        <f>+I12-'2007_2013'!I14</f>
        <v>3397</v>
      </c>
    </row>
    <row r="13" spans="1:15" ht="15" customHeight="1" x14ac:dyDescent="0.25">
      <c r="A13" t="s">
        <v>102</v>
      </c>
      <c r="B13" s="8">
        <v>7854</v>
      </c>
      <c r="C13" s="8">
        <v>8083</v>
      </c>
      <c r="D13" s="8">
        <v>8281</v>
      </c>
      <c r="E13" s="8">
        <v>8375</v>
      </c>
      <c r="F13" s="8">
        <v>8553</v>
      </c>
      <c r="G13" s="8">
        <v>8764</v>
      </c>
      <c r="H13" s="8">
        <v>8794</v>
      </c>
      <c r="I13" s="8">
        <v>58704</v>
      </c>
      <c r="J13" s="8">
        <f>+I13-'2007_2013'!I17</f>
        <v>2769</v>
      </c>
    </row>
    <row r="14" spans="1:15" ht="15" customHeight="1" x14ac:dyDescent="0.25">
      <c r="A14" t="s">
        <v>101</v>
      </c>
      <c r="B14" s="8">
        <v>8218</v>
      </c>
      <c r="C14" s="8">
        <v>8385</v>
      </c>
      <c r="D14" s="8">
        <v>8589</v>
      </c>
      <c r="E14" s="8">
        <v>8807</v>
      </c>
      <c r="F14" s="8">
        <v>9007</v>
      </c>
      <c r="G14" s="8">
        <v>9206</v>
      </c>
      <c r="H14" s="8">
        <v>9417</v>
      </c>
      <c r="I14" s="8">
        <v>61629</v>
      </c>
      <c r="J14" s="8">
        <f>+I14-'2007_2013'!I18</f>
        <v>6094</v>
      </c>
    </row>
    <row r="15" spans="1:15" ht="15" customHeight="1" x14ac:dyDescent="0.25">
      <c r="A15" t="s">
        <v>115</v>
      </c>
      <c r="B15" s="8">
        <v>6649</v>
      </c>
      <c r="C15" s="8">
        <v>6791</v>
      </c>
      <c r="D15" s="8">
        <v>6955</v>
      </c>
      <c r="E15" s="8">
        <v>7110</v>
      </c>
      <c r="F15" s="8">
        <v>7278</v>
      </c>
      <c r="G15" s="8">
        <v>7425</v>
      </c>
      <c r="H15" s="8">
        <v>7590</v>
      </c>
      <c r="I15" s="8">
        <v>49798</v>
      </c>
      <c r="J15" s="8"/>
    </row>
    <row r="16" spans="1:15" ht="15" customHeight="1" x14ac:dyDescent="0.25">
      <c r="A16" t="s">
        <v>99</v>
      </c>
      <c r="B16">
        <v>27</v>
      </c>
      <c r="C16">
        <v>0</v>
      </c>
      <c r="D16">
        <v>0</v>
      </c>
      <c r="E16">
        <v>0</v>
      </c>
      <c r="F16">
        <v>0</v>
      </c>
      <c r="G16">
        <v>0</v>
      </c>
      <c r="H16">
        <v>0</v>
      </c>
      <c r="I16">
        <v>27</v>
      </c>
      <c r="J16">
        <f>+I16-'2007_2013'!I19</f>
        <v>-910</v>
      </c>
    </row>
    <row r="17" spans="1:11" s="29" customFormat="1" ht="15" customHeight="1" x14ac:dyDescent="0.25">
      <c r="A17" s="29" t="s">
        <v>100</v>
      </c>
      <c r="B17" s="30">
        <v>134318</v>
      </c>
      <c r="C17" s="30">
        <v>135328</v>
      </c>
      <c r="D17" s="30">
        <v>136056</v>
      </c>
      <c r="E17" s="30">
        <v>137100</v>
      </c>
      <c r="F17" s="30">
        <v>137866</v>
      </c>
      <c r="G17" s="30">
        <v>139078</v>
      </c>
      <c r="H17" s="30">
        <v>140242</v>
      </c>
      <c r="I17" s="30">
        <v>959988</v>
      </c>
      <c r="J17" s="30">
        <f>+I17-'2007_2013'!I7</f>
        <v>-16455</v>
      </c>
      <c r="K17" s="31">
        <f>+J17/'2007_2013'!I7</f>
        <v>-1.6851982143350916E-2</v>
      </c>
    </row>
    <row r="18" spans="1:11" ht="15" customHeight="1" x14ac:dyDescent="0.25">
      <c r="A18" t="s">
        <v>105</v>
      </c>
      <c r="B18" s="5">
        <v>1.03E-2</v>
      </c>
      <c r="C18" s="5">
        <v>1.0200000000000001E-2</v>
      </c>
      <c r="D18" s="5">
        <v>0.01</v>
      </c>
      <c r="E18" s="5">
        <v>0.01</v>
      </c>
      <c r="F18" s="5">
        <v>9.9000000000000008E-3</v>
      </c>
      <c r="G18" s="5">
        <v>9.7999999999999997E-3</v>
      </c>
      <c r="H18" s="5">
        <v>9.7999999999999997E-3</v>
      </c>
      <c r="I18" s="5">
        <v>0.01</v>
      </c>
    </row>
    <row r="19" spans="1:11" s="29" customFormat="1" ht="15" customHeight="1" x14ac:dyDescent="0.25">
      <c r="A19" s="29" t="s">
        <v>106</v>
      </c>
      <c r="B19" s="30">
        <v>128030</v>
      </c>
      <c r="C19" s="30">
        <v>131095</v>
      </c>
      <c r="D19" s="30">
        <v>131046</v>
      </c>
      <c r="E19" s="30">
        <v>126777</v>
      </c>
      <c r="F19" s="30">
        <v>129778</v>
      </c>
      <c r="G19" s="30">
        <v>130893</v>
      </c>
      <c r="H19" s="30">
        <v>130781</v>
      </c>
      <c r="I19" s="30">
        <v>908400</v>
      </c>
    </row>
    <row r="20" spans="1:11" ht="15" customHeight="1" x14ac:dyDescent="0.25">
      <c r="A20" t="s">
        <v>105</v>
      </c>
      <c r="B20" s="5">
        <v>9.7999999999999997E-3</v>
      </c>
      <c r="C20" s="5">
        <v>9.7999999999999997E-3</v>
      </c>
      <c r="D20" s="5">
        <v>9.7000000000000003E-3</v>
      </c>
      <c r="E20" s="5">
        <v>9.1999999999999998E-3</v>
      </c>
      <c r="F20" s="5">
        <v>9.2999999999999992E-3</v>
      </c>
      <c r="G20" s="5">
        <v>9.2999999999999992E-3</v>
      </c>
      <c r="H20" s="5">
        <v>9.1000000000000004E-3</v>
      </c>
      <c r="I20" s="5">
        <v>9.4999999999999998E-3</v>
      </c>
    </row>
    <row r="22" spans="1:11" ht="15" customHeight="1" x14ac:dyDescent="0.25">
      <c r="A22" t="s">
        <v>94</v>
      </c>
      <c r="I22" t="s">
        <v>91</v>
      </c>
    </row>
    <row r="23" spans="1:11" ht="15" customHeight="1" x14ac:dyDescent="0.25">
      <c r="A23" t="s">
        <v>114</v>
      </c>
      <c r="B23">
        <v>2014</v>
      </c>
      <c r="C23">
        <v>2015</v>
      </c>
      <c r="D23">
        <v>2016</v>
      </c>
      <c r="E23">
        <v>2017</v>
      </c>
      <c r="F23">
        <v>2018</v>
      </c>
      <c r="G23">
        <v>2019</v>
      </c>
      <c r="H23">
        <v>2020</v>
      </c>
      <c r="I23" t="s">
        <v>92</v>
      </c>
    </row>
    <row r="25" spans="1:11" ht="15" customHeight="1" x14ac:dyDescent="0.25">
      <c r="A25" t="s">
        <v>108</v>
      </c>
      <c r="B25">
        <v>280</v>
      </c>
      <c r="C25">
        <v>280</v>
      </c>
      <c r="D25">
        <v>280</v>
      </c>
      <c r="E25">
        <v>280</v>
      </c>
      <c r="F25">
        <v>280</v>
      </c>
      <c r="G25">
        <v>280</v>
      </c>
      <c r="H25">
        <v>280</v>
      </c>
      <c r="I25" s="8">
        <v>1960</v>
      </c>
    </row>
    <row r="26" spans="1:11" ht="15" customHeight="1" x14ac:dyDescent="0.25">
      <c r="A26" t="s">
        <v>107</v>
      </c>
      <c r="B26">
        <v>150</v>
      </c>
      <c r="C26">
        <v>150</v>
      </c>
      <c r="D26">
        <v>150</v>
      </c>
      <c r="E26">
        <v>150</v>
      </c>
      <c r="F26">
        <v>150</v>
      </c>
      <c r="G26">
        <v>150</v>
      </c>
      <c r="H26">
        <v>150</v>
      </c>
      <c r="I26" s="8">
        <v>1050</v>
      </c>
    </row>
    <row r="27" spans="1:11" ht="15" customHeight="1" x14ac:dyDescent="0.25">
      <c r="A27" t="s">
        <v>109</v>
      </c>
      <c r="B27">
        <v>500</v>
      </c>
      <c r="C27">
        <v>500</v>
      </c>
      <c r="D27">
        <v>500</v>
      </c>
      <c r="E27">
        <v>500</v>
      </c>
      <c r="F27">
        <v>500</v>
      </c>
      <c r="G27">
        <v>500</v>
      </c>
      <c r="H27">
        <v>500</v>
      </c>
      <c r="I27" s="8">
        <v>3500</v>
      </c>
    </row>
    <row r="28" spans="1:11" ht="15" customHeight="1" x14ac:dyDescent="0.25">
      <c r="A28" t="s">
        <v>110</v>
      </c>
      <c r="B28">
        <v>471</v>
      </c>
      <c r="C28">
        <v>471</v>
      </c>
      <c r="D28">
        <v>471</v>
      </c>
      <c r="E28">
        <v>471</v>
      </c>
      <c r="F28">
        <v>471</v>
      </c>
      <c r="G28">
        <v>471</v>
      </c>
      <c r="H28">
        <v>471</v>
      </c>
      <c r="I28" s="8">
        <v>3300</v>
      </c>
    </row>
    <row r="29" spans="1:11" ht="15" customHeight="1" x14ac:dyDescent="0.25">
      <c r="A29" t="s">
        <v>111</v>
      </c>
      <c r="B29" s="8">
        <v>2952</v>
      </c>
      <c r="C29" s="8">
        <v>3868</v>
      </c>
      <c r="D29" s="8">
        <v>3911</v>
      </c>
      <c r="E29" s="8">
        <v>3963</v>
      </c>
      <c r="F29" s="8">
        <v>4024</v>
      </c>
      <c r="G29" s="8">
        <v>4094</v>
      </c>
      <c r="H29" s="8">
        <v>4174</v>
      </c>
      <c r="I29" s="8">
        <v>26984</v>
      </c>
    </row>
    <row r="30" spans="1:11" ht="15" customHeight="1" x14ac:dyDescent="0.25">
      <c r="A30" t="s">
        <v>112</v>
      </c>
      <c r="B30" s="8">
        <v>4353</v>
      </c>
      <c r="C30" s="8">
        <v>5269</v>
      </c>
      <c r="D30" s="8">
        <v>5312</v>
      </c>
      <c r="E30" s="8">
        <v>5364</v>
      </c>
      <c r="F30" s="8">
        <v>5425</v>
      </c>
      <c r="G30" s="8">
        <v>5495</v>
      </c>
      <c r="H30" s="8">
        <v>5575</v>
      </c>
      <c r="I30" s="8">
        <v>36794</v>
      </c>
    </row>
    <row r="31" spans="1:11" ht="15" customHeight="1" x14ac:dyDescent="0.25">
      <c r="A31" t="s">
        <v>105</v>
      </c>
      <c r="B31" s="5">
        <v>2.9999999999999997E-4</v>
      </c>
      <c r="C31" s="5">
        <v>4.0000000000000002E-4</v>
      </c>
      <c r="D31" s="5">
        <v>4.0000000000000002E-4</v>
      </c>
      <c r="E31" s="5">
        <v>4.0000000000000002E-4</v>
      </c>
      <c r="F31" s="5">
        <v>4.0000000000000002E-4</v>
      </c>
      <c r="G31" s="5">
        <v>4.0000000000000002E-4</v>
      </c>
      <c r="H31" s="5">
        <v>4.0000000000000002E-4</v>
      </c>
      <c r="I31" s="5">
        <v>4.0000000000000002E-4</v>
      </c>
    </row>
    <row r="33" spans="1:9" ht="15" customHeight="1" x14ac:dyDescent="0.25">
      <c r="A33" t="s">
        <v>113</v>
      </c>
      <c r="B33" s="8">
        <v>138671</v>
      </c>
      <c r="C33" s="8">
        <v>140597</v>
      </c>
      <c r="D33" s="8">
        <v>141368</v>
      </c>
      <c r="E33" s="8">
        <v>142464</v>
      </c>
      <c r="F33" s="8">
        <v>143291</v>
      </c>
      <c r="G33" s="8">
        <v>144573</v>
      </c>
      <c r="H33" s="8">
        <v>145817</v>
      </c>
      <c r="I33" s="8">
        <v>996782</v>
      </c>
    </row>
    <row r="34" spans="1:9" ht="15" customHeight="1" x14ac:dyDescent="0.25">
      <c r="A34" t="s">
        <v>105</v>
      </c>
      <c r="B34" s="5">
        <v>1.06E-2</v>
      </c>
      <c r="C34" s="5">
        <v>1.06E-2</v>
      </c>
      <c r="D34" s="5">
        <v>1.04E-2</v>
      </c>
      <c r="E34" s="5">
        <v>1.04E-2</v>
      </c>
      <c r="F34" s="5">
        <v>1.03E-2</v>
      </c>
      <c r="G34" s="5">
        <v>1.0200000000000001E-2</v>
      </c>
      <c r="H34" s="5">
        <v>1.0200000000000001E-2</v>
      </c>
      <c r="I34" s="5">
        <v>1.04E-2</v>
      </c>
    </row>
    <row r="37" spans="1:9" ht="15" customHeight="1" x14ac:dyDescent="0.25">
      <c r="B37" s="8">
        <f>+B46-B47</f>
        <v>15142</v>
      </c>
      <c r="C37" s="8">
        <f t="shared" ref="C37:H37" si="0">+C46-C47</f>
        <v>14904</v>
      </c>
      <c r="D37" s="8">
        <f t="shared" si="0"/>
        <v>14673</v>
      </c>
      <c r="E37" s="8">
        <f t="shared" si="0"/>
        <v>14441</v>
      </c>
      <c r="F37" s="8">
        <f t="shared" si="0"/>
        <v>14219</v>
      </c>
      <c r="G37" s="8">
        <f t="shared" si="0"/>
        <v>13998</v>
      </c>
      <c r="H37" s="8">
        <f t="shared" si="0"/>
        <v>13724</v>
      </c>
      <c r="I37" s="8">
        <f>+I46-I47</f>
        <v>101102</v>
      </c>
    </row>
    <row r="39" spans="1:9" ht="15" customHeight="1" x14ac:dyDescent="0.25">
      <c r="A39" t="s">
        <v>151</v>
      </c>
    </row>
    <row r="40" spans="1:9" ht="15" customHeight="1" x14ac:dyDescent="0.25">
      <c r="I40" t="s">
        <v>91</v>
      </c>
    </row>
    <row r="41" spans="1:9" ht="15" customHeight="1" x14ac:dyDescent="0.25">
      <c r="B41">
        <v>2014</v>
      </c>
      <c r="C41">
        <v>2015</v>
      </c>
      <c r="D41">
        <v>2016</v>
      </c>
      <c r="E41">
        <v>2017</v>
      </c>
      <c r="F41">
        <v>2018</v>
      </c>
      <c r="G41">
        <v>2019</v>
      </c>
      <c r="H41">
        <v>2020</v>
      </c>
      <c r="I41" t="s">
        <v>92</v>
      </c>
    </row>
    <row r="43" spans="1:9" ht="15" customHeight="1" x14ac:dyDescent="0.25">
      <c r="A43" t="s">
        <v>95</v>
      </c>
      <c r="B43" s="8">
        <v>64696</v>
      </c>
      <c r="C43" s="8">
        <v>66580</v>
      </c>
      <c r="D43" s="8">
        <v>68133</v>
      </c>
      <c r="E43" s="8">
        <v>69956</v>
      </c>
      <c r="F43" s="8">
        <v>71596</v>
      </c>
      <c r="G43" s="8">
        <v>73768</v>
      </c>
      <c r="H43" s="8">
        <v>76179</v>
      </c>
      <c r="I43" s="8">
        <v>490908</v>
      </c>
    </row>
    <row r="44" spans="1:9" ht="15" customHeight="1" x14ac:dyDescent="0.25">
      <c r="A44" t="s">
        <v>96</v>
      </c>
      <c r="B44" s="8">
        <f>+B43-B45</f>
        <v>14228</v>
      </c>
      <c r="C44" s="8">
        <f t="shared" ref="C44:I44" si="1">+C43-C45</f>
        <v>15037</v>
      </c>
      <c r="D44" s="8">
        <f t="shared" si="1"/>
        <v>15591</v>
      </c>
      <c r="E44" s="8">
        <f t="shared" si="1"/>
        <v>16347</v>
      </c>
      <c r="F44" s="8">
        <f t="shared" si="1"/>
        <v>16798</v>
      </c>
      <c r="G44" s="8">
        <f t="shared" si="1"/>
        <v>17813</v>
      </c>
      <c r="H44" s="8">
        <f t="shared" si="1"/>
        <v>19074</v>
      </c>
      <c r="I44" s="8">
        <f t="shared" si="1"/>
        <v>114888</v>
      </c>
    </row>
    <row r="45" spans="1:9" ht="15" customHeight="1" x14ac:dyDescent="0.25">
      <c r="A45" t="s">
        <v>143</v>
      </c>
      <c r="B45" s="8">
        <v>50468</v>
      </c>
      <c r="C45" s="8">
        <v>51543</v>
      </c>
      <c r="D45" s="8">
        <v>52542</v>
      </c>
      <c r="E45" s="8">
        <v>53609</v>
      </c>
      <c r="F45" s="8">
        <v>54798</v>
      </c>
      <c r="G45" s="8">
        <v>55955</v>
      </c>
      <c r="H45" s="8">
        <v>57105</v>
      </c>
      <c r="I45" s="8">
        <v>376020</v>
      </c>
    </row>
    <row r="46" spans="1:9" s="37" customFormat="1" ht="15" customHeight="1" x14ac:dyDescent="0.25">
      <c r="A46" s="37" t="s">
        <v>98</v>
      </c>
      <c r="B46" s="38">
        <v>57386</v>
      </c>
      <c r="C46" s="38">
        <v>56527</v>
      </c>
      <c r="D46" s="38">
        <v>55702</v>
      </c>
      <c r="E46" s="38">
        <v>54861</v>
      </c>
      <c r="F46" s="38">
        <v>53837</v>
      </c>
      <c r="G46" s="38">
        <v>52829</v>
      </c>
      <c r="H46" s="38">
        <v>51784</v>
      </c>
      <c r="I46" s="38">
        <v>382927</v>
      </c>
    </row>
    <row r="47" spans="1:9" s="37" customFormat="1" ht="15" customHeight="1" x14ac:dyDescent="0.25">
      <c r="A47" s="37" t="s">
        <v>93</v>
      </c>
      <c r="B47" s="38">
        <v>42244</v>
      </c>
      <c r="C47" s="38">
        <v>41623</v>
      </c>
      <c r="D47" s="38">
        <v>41029</v>
      </c>
      <c r="E47" s="38">
        <v>40420</v>
      </c>
      <c r="F47" s="38">
        <v>39618</v>
      </c>
      <c r="G47" s="38">
        <v>38831</v>
      </c>
      <c r="H47" s="38">
        <v>38060</v>
      </c>
      <c r="I47" s="38">
        <v>281825</v>
      </c>
    </row>
    <row r="48" spans="1:9" ht="15" customHeight="1" x14ac:dyDescent="0.25">
      <c r="A48" t="s">
        <v>103</v>
      </c>
      <c r="B48" s="8">
        <v>2532</v>
      </c>
      <c r="C48" s="8">
        <v>2571</v>
      </c>
      <c r="D48" s="8">
        <v>2609</v>
      </c>
      <c r="E48" s="8">
        <v>2648</v>
      </c>
      <c r="F48" s="8">
        <v>2687</v>
      </c>
      <c r="G48" s="8">
        <v>2726</v>
      </c>
      <c r="H48" s="8">
        <v>2763</v>
      </c>
      <c r="I48" s="8">
        <v>18535</v>
      </c>
    </row>
    <row r="49" spans="1:9" ht="15" customHeight="1" x14ac:dyDescent="0.25">
      <c r="A49" t="s">
        <v>102</v>
      </c>
      <c r="B49" s="8">
        <v>9400</v>
      </c>
      <c r="C49" s="8">
        <v>9645</v>
      </c>
      <c r="D49" s="8">
        <v>9845</v>
      </c>
      <c r="E49" s="8">
        <v>9960</v>
      </c>
      <c r="F49" s="8">
        <v>10150</v>
      </c>
      <c r="G49" s="8">
        <v>10380</v>
      </c>
      <c r="H49" s="8">
        <v>10620</v>
      </c>
      <c r="I49" s="8">
        <v>70000</v>
      </c>
    </row>
    <row r="50" spans="1:9" ht="15" customHeight="1" x14ac:dyDescent="0.25">
      <c r="A50" t="s">
        <v>101</v>
      </c>
      <c r="B50" s="8">
        <v>8542</v>
      </c>
      <c r="C50" s="8">
        <v>8679</v>
      </c>
      <c r="D50" s="8">
        <v>8796</v>
      </c>
      <c r="E50" s="8">
        <v>8943</v>
      </c>
      <c r="F50" s="8">
        <v>9073</v>
      </c>
      <c r="G50" s="8">
        <v>9225</v>
      </c>
      <c r="H50" s="8">
        <v>9371</v>
      </c>
      <c r="I50" s="8">
        <v>62629</v>
      </c>
    </row>
    <row r="51" spans="1:9" ht="15" customHeight="1" x14ac:dyDescent="0.25">
      <c r="A51" t="s">
        <v>115</v>
      </c>
      <c r="B51" s="8">
        <v>6967</v>
      </c>
      <c r="C51" s="8">
        <v>7039</v>
      </c>
      <c r="D51" s="8">
        <v>7108</v>
      </c>
      <c r="E51" s="8">
        <v>7191</v>
      </c>
      <c r="F51" s="8">
        <v>7288</v>
      </c>
      <c r="G51" s="8">
        <v>7385</v>
      </c>
      <c r="H51" s="8">
        <v>7485</v>
      </c>
      <c r="I51" s="8">
        <v>50464</v>
      </c>
    </row>
    <row r="52" spans="1:9" ht="15" customHeight="1" x14ac:dyDescent="0.25">
      <c r="A52" t="s">
        <v>99</v>
      </c>
    </row>
    <row r="53" spans="1:9" ht="15" customHeight="1" x14ac:dyDescent="0.25">
      <c r="A53" t="s">
        <v>100</v>
      </c>
      <c r="B53" s="8">
        <v>142556</v>
      </c>
      <c r="C53" s="8">
        <v>144002</v>
      </c>
      <c r="D53" s="8">
        <v>145085</v>
      </c>
      <c r="E53" s="8">
        <v>146368</v>
      </c>
      <c r="F53" s="8">
        <v>147344</v>
      </c>
      <c r="G53" s="8">
        <v>148928</v>
      </c>
      <c r="H53" s="8">
        <v>150718</v>
      </c>
      <c r="I53" s="8">
        <v>1025000</v>
      </c>
    </row>
    <row r="54" spans="1:9" ht="15" customHeight="1" x14ac:dyDescent="0.25">
      <c r="A54" t="s">
        <v>105</v>
      </c>
      <c r="B54" s="5">
        <v>1.0800000000000001E-2</v>
      </c>
      <c r="C54" s="5">
        <v>1.0699999999999999E-2</v>
      </c>
      <c r="D54" s="5">
        <v>1.06E-2</v>
      </c>
      <c r="E54" s="5">
        <v>1.06E-2</v>
      </c>
      <c r="F54" s="5">
        <v>1.0500000000000001E-2</v>
      </c>
      <c r="G54" s="5">
        <v>1.04E-2</v>
      </c>
      <c r="H54" s="5">
        <v>1.03E-2</v>
      </c>
      <c r="I54" s="5">
        <v>1.0500000000000001E-2</v>
      </c>
    </row>
    <row r="55" spans="1:9" ht="15" customHeight="1" x14ac:dyDescent="0.25">
      <c r="A55" t="s">
        <v>106</v>
      </c>
      <c r="B55" s="8">
        <v>133851</v>
      </c>
      <c r="C55" s="8">
        <v>141278</v>
      </c>
      <c r="D55" s="8">
        <v>135516</v>
      </c>
      <c r="E55" s="8">
        <v>138396</v>
      </c>
      <c r="F55" s="8">
        <v>142247</v>
      </c>
      <c r="G55" s="8">
        <v>142916</v>
      </c>
      <c r="H55" s="8">
        <v>137994</v>
      </c>
      <c r="I55" s="8">
        <v>972198</v>
      </c>
    </row>
    <row r="56" spans="1:9" ht="15" customHeight="1" x14ac:dyDescent="0.25">
      <c r="A56" t="s">
        <v>105</v>
      </c>
      <c r="B56" s="5">
        <v>1.01E-2</v>
      </c>
      <c r="C56" s="5">
        <v>1.0500000000000001E-2</v>
      </c>
      <c r="D56" s="5">
        <v>9.9000000000000008E-3</v>
      </c>
      <c r="E56" s="5">
        <v>0.01</v>
      </c>
      <c r="F56" s="5">
        <v>1.01E-2</v>
      </c>
      <c r="G56" s="5">
        <v>0.01</v>
      </c>
      <c r="H56">
        <v>0.94</v>
      </c>
      <c r="I56" s="5">
        <v>0.01</v>
      </c>
    </row>
    <row r="58" spans="1:9" ht="15" customHeight="1" x14ac:dyDescent="0.25">
      <c r="A58" t="s">
        <v>94</v>
      </c>
      <c r="I58" t="s">
        <v>91</v>
      </c>
    </row>
    <row r="59" spans="1:9" ht="15" customHeight="1" x14ac:dyDescent="0.25">
      <c r="A59" t="s">
        <v>114</v>
      </c>
      <c r="B59">
        <v>2014</v>
      </c>
      <c r="C59">
        <v>2015</v>
      </c>
      <c r="D59">
        <v>2016</v>
      </c>
      <c r="E59">
        <v>2017</v>
      </c>
      <c r="F59">
        <v>2018</v>
      </c>
      <c r="G59">
        <v>2019</v>
      </c>
      <c r="H59">
        <v>2020</v>
      </c>
      <c r="I59" t="s">
        <v>92</v>
      </c>
    </row>
    <row r="61" spans="1:9" ht="15" customHeight="1" x14ac:dyDescent="0.25">
      <c r="A61" t="s">
        <v>108</v>
      </c>
      <c r="B61">
        <v>350</v>
      </c>
      <c r="C61">
        <v>350</v>
      </c>
      <c r="D61">
        <v>350</v>
      </c>
      <c r="E61">
        <v>350</v>
      </c>
      <c r="F61">
        <v>350</v>
      </c>
      <c r="G61">
        <v>350</v>
      </c>
      <c r="H61">
        <v>350</v>
      </c>
      <c r="I61" s="8">
        <v>2450</v>
      </c>
    </row>
    <row r="62" spans="1:9" ht="15" customHeight="1" x14ac:dyDescent="0.25">
      <c r="A62" t="s">
        <v>107</v>
      </c>
      <c r="B62">
        <v>429</v>
      </c>
      <c r="C62">
        <v>429</v>
      </c>
      <c r="D62">
        <v>429</v>
      </c>
      <c r="E62">
        <v>429</v>
      </c>
      <c r="F62">
        <v>429</v>
      </c>
      <c r="G62">
        <v>429</v>
      </c>
      <c r="H62">
        <v>429</v>
      </c>
      <c r="I62" s="8">
        <v>3000</v>
      </c>
    </row>
    <row r="63" spans="1:9" ht="15" customHeight="1" x14ac:dyDescent="0.25">
      <c r="A63" t="s">
        <v>109</v>
      </c>
      <c r="B63" s="8">
        <v>1000</v>
      </c>
      <c r="C63" s="8">
        <v>1000</v>
      </c>
      <c r="D63" s="8">
        <v>1000</v>
      </c>
      <c r="E63" s="8">
        <v>1000</v>
      </c>
      <c r="F63" s="8">
        <v>1000</v>
      </c>
      <c r="G63" s="8">
        <v>1000</v>
      </c>
      <c r="H63" s="8">
        <v>1000</v>
      </c>
      <c r="I63" s="8">
        <v>7000</v>
      </c>
    </row>
    <row r="64" spans="1:9" ht="15" customHeight="1" x14ac:dyDescent="0.25">
      <c r="A64" t="s">
        <v>110</v>
      </c>
      <c r="B64">
        <v>500</v>
      </c>
      <c r="C64">
        <v>500</v>
      </c>
      <c r="D64">
        <v>500</v>
      </c>
      <c r="E64">
        <v>500</v>
      </c>
      <c r="F64">
        <v>500</v>
      </c>
      <c r="G64">
        <v>500</v>
      </c>
      <c r="H64">
        <v>500</v>
      </c>
      <c r="I64" s="8">
        <v>3500</v>
      </c>
    </row>
    <row r="65" spans="1:9" ht="15" customHeight="1" x14ac:dyDescent="0.25">
      <c r="A65" t="s">
        <v>144</v>
      </c>
      <c r="B65">
        <v>500</v>
      </c>
      <c r="C65">
        <v>500</v>
      </c>
      <c r="D65">
        <v>500</v>
      </c>
      <c r="E65">
        <v>500</v>
      </c>
      <c r="F65">
        <v>500</v>
      </c>
      <c r="G65">
        <v>500</v>
      </c>
      <c r="H65">
        <v>500</v>
      </c>
      <c r="I65" s="8">
        <v>3500</v>
      </c>
    </row>
    <row r="66" spans="1:9" ht="15" customHeight="1" x14ac:dyDescent="0.25">
      <c r="A66" t="s">
        <v>111</v>
      </c>
      <c r="B66">
        <v>886</v>
      </c>
      <c r="C66">
        <v>624</v>
      </c>
      <c r="D66">
        <v>299</v>
      </c>
      <c r="E66">
        <v>291</v>
      </c>
      <c r="F66">
        <v>261</v>
      </c>
      <c r="G66">
        <v>232</v>
      </c>
      <c r="H66">
        <v>114</v>
      </c>
      <c r="I66" s="8">
        <v>2707</v>
      </c>
    </row>
    <row r="67" spans="1:9" ht="15" customHeight="1" x14ac:dyDescent="0.25">
      <c r="A67" t="s">
        <v>145</v>
      </c>
      <c r="B67">
        <v>834</v>
      </c>
      <c r="C67">
        <v>834</v>
      </c>
      <c r="D67">
        <v>834</v>
      </c>
      <c r="E67">
        <v>834</v>
      </c>
      <c r="F67">
        <v>834</v>
      </c>
      <c r="G67">
        <v>834</v>
      </c>
      <c r="H67">
        <v>834</v>
      </c>
      <c r="I67">
        <v>5841</v>
      </c>
    </row>
    <row r="68" spans="1:9" ht="15" customHeight="1" x14ac:dyDescent="0.25">
      <c r="A68" t="s">
        <v>146</v>
      </c>
      <c r="B68" s="8">
        <v>3271</v>
      </c>
      <c r="C68" s="8">
        <v>4300</v>
      </c>
      <c r="D68" s="8">
        <v>4348</v>
      </c>
      <c r="E68" s="8">
        <v>4407</v>
      </c>
      <c r="F68" s="8">
        <v>4475</v>
      </c>
      <c r="G68" s="8">
        <v>4554</v>
      </c>
      <c r="H68" s="8">
        <v>4644</v>
      </c>
      <c r="I68" s="8">
        <v>29998</v>
      </c>
    </row>
    <row r="69" spans="1:9" ht="15" customHeight="1" x14ac:dyDescent="0.25">
      <c r="A69" t="s">
        <v>147</v>
      </c>
      <c r="B69">
        <v>46</v>
      </c>
      <c r="C69">
        <v>46</v>
      </c>
      <c r="D69">
        <v>46</v>
      </c>
      <c r="E69">
        <v>46</v>
      </c>
      <c r="F69">
        <v>46</v>
      </c>
      <c r="G69">
        <v>46</v>
      </c>
      <c r="H69">
        <v>46</v>
      </c>
      <c r="I69">
        <v>321</v>
      </c>
    </row>
    <row r="70" spans="1:9" ht="15" customHeight="1" x14ac:dyDescent="0.25">
      <c r="A70" t="s">
        <v>148</v>
      </c>
      <c r="B70" s="20" t="s">
        <v>149</v>
      </c>
      <c r="C70" s="20" t="s">
        <v>149</v>
      </c>
      <c r="D70" s="20" t="s">
        <v>149</v>
      </c>
      <c r="E70" s="20" t="s">
        <v>150</v>
      </c>
      <c r="F70" s="20"/>
      <c r="G70" s="20" t="s">
        <v>149</v>
      </c>
      <c r="H70" s="20" t="s">
        <v>149</v>
      </c>
      <c r="I70" s="20" t="s">
        <v>149</v>
      </c>
    </row>
    <row r="71" spans="1:9" ht="15" customHeight="1" x14ac:dyDescent="0.25">
      <c r="B71" s="8">
        <v>7815</v>
      </c>
      <c r="C71" s="8">
        <v>8583</v>
      </c>
      <c r="D71" s="8">
        <v>8306</v>
      </c>
      <c r="E71" s="8">
        <v>8357</v>
      </c>
      <c r="F71" s="8">
        <v>8395</v>
      </c>
      <c r="G71" s="8">
        <v>8445</v>
      </c>
      <c r="H71" s="8">
        <v>8416</v>
      </c>
      <c r="I71" s="8">
        <v>58316</v>
      </c>
    </row>
    <row r="72" spans="1:9" ht="15" customHeight="1" x14ac:dyDescent="0.25">
      <c r="A72" t="s">
        <v>112</v>
      </c>
    </row>
    <row r="73" spans="1:9" ht="15" customHeight="1" x14ac:dyDescent="0.25">
      <c r="A73" t="s">
        <v>105</v>
      </c>
    </row>
    <row r="75" spans="1:9" ht="15" customHeight="1" x14ac:dyDescent="0.25">
      <c r="A75" t="s">
        <v>113</v>
      </c>
      <c r="B75" s="8">
        <v>150371</v>
      </c>
      <c r="C75" s="8">
        <v>152585</v>
      </c>
      <c r="D75" s="8">
        <v>153391</v>
      </c>
      <c r="E75" s="8">
        <v>154725</v>
      </c>
      <c r="F75" s="8">
        <v>155739</v>
      </c>
      <c r="G75" s="8">
        <v>157372</v>
      </c>
      <c r="H75" s="8">
        <v>159134</v>
      </c>
      <c r="I75" s="8">
        <v>1083316</v>
      </c>
    </row>
    <row r="76" spans="1:9" ht="15" customHeight="1" x14ac:dyDescent="0.25">
      <c r="A76" t="s">
        <v>105</v>
      </c>
      <c r="B76" s="5">
        <v>1.1299999999999999E-2</v>
      </c>
      <c r="C76" s="5">
        <v>1.1299999999999999E-2</v>
      </c>
      <c r="D76" s="5">
        <v>1.12E-2</v>
      </c>
      <c r="E76" s="5">
        <v>1.12E-2</v>
      </c>
      <c r="F76" s="5">
        <v>1.1000000000000001E-3</v>
      </c>
      <c r="G76" s="5">
        <v>1.0999999999999999E-2</v>
      </c>
      <c r="H76" s="5">
        <v>1.09E-2</v>
      </c>
      <c r="I76" s="5">
        <v>1.11E-2</v>
      </c>
    </row>
    <row r="84" spans="1:3" x14ac:dyDescent="0.25">
      <c r="B84" t="s">
        <v>153</v>
      </c>
      <c r="C84" t="s">
        <v>154</v>
      </c>
    </row>
    <row r="85" spans="1:3" x14ac:dyDescent="0.25">
      <c r="A85" t="s">
        <v>95</v>
      </c>
      <c r="B85" s="8">
        <f>+I43</f>
        <v>490908</v>
      </c>
      <c r="C85" s="8">
        <f t="shared" ref="C85:C94" si="2">+I7</f>
        <v>450763</v>
      </c>
    </row>
    <row r="86" spans="1:3" x14ac:dyDescent="0.25">
      <c r="A86" t="s">
        <v>96</v>
      </c>
      <c r="B86" s="8">
        <f t="shared" ref="B86:B94" si="3">+I44</f>
        <v>114888</v>
      </c>
      <c r="C86" s="8">
        <f t="shared" si="2"/>
        <v>125614</v>
      </c>
    </row>
    <row r="87" spans="1:3" x14ac:dyDescent="0.25">
      <c r="A87" t="s">
        <v>97</v>
      </c>
      <c r="B87" s="8">
        <f t="shared" si="3"/>
        <v>376020</v>
      </c>
      <c r="C87" s="8">
        <f t="shared" si="2"/>
        <v>325149</v>
      </c>
    </row>
    <row r="88" spans="1:3" x14ac:dyDescent="0.25">
      <c r="A88" t="s">
        <v>98</v>
      </c>
      <c r="B88" s="8">
        <f t="shared" si="3"/>
        <v>382927</v>
      </c>
      <c r="C88" s="8">
        <f t="shared" si="2"/>
        <v>373179</v>
      </c>
    </row>
    <row r="89" spans="1:3" x14ac:dyDescent="0.25">
      <c r="A89" s="25" t="s">
        <v>211</v>
      </c>
      <c r="B89" s="8">
        <f t="shared" si="3"/>
        <v>281825</v>
      </c>
      <c r="C89" s="8">
        <f t="shared" si="2"/>
        <v>277851</v>
      </c>
    </row>
    <row r="90" spans="1:3" x14ac:dyDescent="0.25">
      <c r="A90" t="s">
        <v>103</v>
      </c>
      <c r="B90" s="8">
        <f t="shared" si="3"/>
        <v>18535</v>
      </c>
      <c r="C90" s="8">
        <f t="shared" si="2"/>
        <v>15686</v>
      </c>
    </row>
    <row r="91" spans="1:3" x14ac:dyDescent="0.25">
      <c r="A91" t="s">
        <v>102</v>
      </c>
      <c r="B91" s="8">
        <f t="shared" si="3"/>
        <v>70000</v>
      </c>
      <c r="C91" s="8">
        <f t="shared" si="2"/>
        <v>58704</v>
      </c>
    </row>
    <row r="92" spans="1:3" x14ac:dyDescent="0.25">
      <c r="A92" t="s">
        <v>101</v>
      </c>
      <c r="B92" s="8">
        <f t="shared" si="3"/>
        <v>62629</v>
      </c>
      <c r="C92" s="8">
        <f t="shared" si="2"/>
        <v>61629</v>
      </c>
    </row>
    <row r="93" spans="1:3" x14ac:dyDescent="0.25">
      <c r="A93" t="s">
        <v>115</v>
      </c>
      <c r="B93" s="8">
        <f t="shared" si="3"/>
        <v>50464</v>
      </c>
      <c r="C93" s="8">
        <f t="shared" si="2"/>
        <v>49798</v>
      </c>
    </row>
    <row r="94" spans="1:3" x14ac:dyDescent="0.25">
      <c r="A94" t="s">
        <v>99</v>
      </c>
      <c r="B94" s="8">
        <f t="shared" si="3"/>
        <v>0</v>
      </c>
      <c r="C94" s="8">
        <f t="shared" si="2"/>
        <v>27</v>
      </c>
    </row>
    <row r="95" spans="1:3" x14ac:dyDescent="0.25">
      <c r="C95" s="8" t="s">
        <v>114</v>
      </c>
    </row>
    <row r="96" spans="1:3" x14ac:dyDescent="0.25">
      <c r="A96" t="s">
        <v>108</v>
      </c>
      <c r="B96" s="8">
        <f>+I61</f>
        <v>2450</v>
      </c>
      <c r="C96" s="8">
        <f>+I25</f>
        <v>1960</v>
      </c>
    </row>
    <row r="97" spans="1:10" x14ac:dyDescent="0.25">
      <c r="A97" t="s">
        <v>107</v>
      </c>
      <c r="B97" s="8">
        <f t="shared" ref="B97:B102" si="4">+I62</f>
        <v>3000</v>
      </c>
      <c r="C97" s="8">
        <f t="shared" ref="C97:C99" si="5">+I26</f>
        <v>1050</v>
      </c>
    </row>
    <row r="98" spans="1:10" x14ac:dyDescent="0.25">
      <c r="A98" t="s">
        <v>109</v>
      </c>
      <c r="B98" s="8">
        <f t="shared" si="4"/>
        <v>7000</v>
      </c>
      <c r="C98" s="8">
        <f t="shared" si="5"/>
        <v>3500</v>
      </c>
    </row>
    <row r="99" spans="1:10" x14ac:dyDescent="0.25">
      <c r="A99" t="s">
        <v>110</v>
      </c>
      <c r="B99" s="8">
        <f t="shared" si="4"/>
        <v>3500</v>
      </c>
      <c r="C99" s="8">
        <f t="shared" si="5"/>
        <v>3300</v>
      </c>
    </row>
    <row r="100" spans="1:10" x14ac:dyDescent="0.25">
      <c r="A100" t="s">
        <v>144</v>
      </c>
      <c r="B100" s="8">
        <f t="shared" si="4"/>
        <v>3500</v>
      </c>
    </row>
    <row r="101" spans="1:10" x14ac:dyDescent="0.25">
      <c r="A101" t="s">
        <v>111</v>
      </c>
      <c r="B101" s="8">
        <f>+I66+I68+I69</f>
        <v>33026</v>
      </c>
      <c r="C101" s="8">
        <f>+I29</f>
        <v>26984</v>
      </c>
    </row>
    <row r="102" spans="1:10" x14ac:dyDescent="0.25">
      <c r="A102" t="s">
        <v>145</v>
      </c>
      <c r="B102" s="8">
        <f t="shared" si="4"/>
        <v>5841</v>
      </c>
    </row>
    <row r="103" spans="1:10" x14ac:dyDescent="0.25">
      <c r="A103" t="s">
        <v>148</v>
      </c>
      <c r="B103" s="8"/>
    </row>
    <row r="104" spans="1:10" x14ac:dyDescent="0.25">
      <c r="B104" s="8"/>
    </row>
    <row r="105" spans="1:10" ht="15" customHeight="1" x14ac:dyDescent="0.25">
      <c r="B105" s="8" t="s">
        <v>114</v>
      </c>
    </row>
    <row r="106" spans="1:10" ht="15" customHeight="1" x14ac:dyDescent="0.25">
      <c r="J106" t="s">
        <v>114</v>
      </c>
    </row>
    <row r="144" spans="1:1" ht="15" customHeight="1" x14ac:dyDescent="0.25">
      <c r="A144" t="s">
        <v>512</v>
      </c>
    </row>
    <row r="146" spans="1:9" ht="15" customHeight="1" x14ac:dyDescent="0.25">
      <c r="A146" s="287" t="s">
        <v>363</v>
      </c>
      <c r="B146" s="286">
        <v>2014</v>
      </c>
      <c r="C146" s="286">
        <v>2015</v>
      </c>
      <c r="D146" s="286">
        <v>2016</v>
      </c>
      <c r="E146" s="286">
        <v>2017</v>
      </c>
      <c r="F146" s="286">
        <v>2018</v>
      </c>
      <c r="G146" s="286">
        <v>2019</v>
      </c>
      <c r="H146" s="286">
        <v>2020</v>
      </c>
      <c r="I146" s="39" t="s">
        <v>91</v>
      </c>
    </row>
    <row r="147" spans="1:9" ht="15" customHeight="1" x14ac:dyDescent="0.25">
      <c r="A147" s="287"/>
      <c r="B147" s="286"/>
      <c r="C147" s="286"/>
      <c r="D147" s="286"/>
      <c r="E147" s="286"/>
      <c r="F147" s="286"/>
      <c r="G147" s="286"/>
      <c r="H147" s="286"/>
      <c r="I147" s="39" t="s">
        <v>364</v>
      </c>
    </row>
    <row r="148" spans="1:9" ht="15" customHeight="1" x14ac:dyDescent="0.25">
      <c r="A148" s="51" t="s">
        <v>365</v>
      </c>
      <c r="B148" s="52" t="s">
        <v>366</v>
      </c>
      <c r="C148" s="52" t="s">
        <v>367</v>
      </c>
      <c r="D148" s="52" t="s">
        <v>368</v>
      </c>
      <c r="E148" s="52" t="s">
        <v>369</v>
      </c>
      <c r="F148" s="52" t="s">
        <v>370</v>
      </c>
      <c r="G148" s="52" t="s">
        <v>371</v>
      </c>
      <c r="H148" s="52" t="s">
        <v>372</v>
      </c>
      <c r="I148" s="52" t="s">
        <v>373</v>
      </c>
    </row>
    <row r="149" spans="1:9" ht="15" customHeight="1" x14ac:dyDescent="0.25">
      <c r="A149" s="53" t="s">
        <v>374</v>
      </c>
      <c r="B149" s="49" t="s">
        <v>375</v>
      </c>
      <c r="C149" s="49" t="s">
        <v>376</v>
      </c>
      <c r="D149" s="49" t="s">
        <v>377</v>
      </c>
      <c r="E149" s="49" t="s">
        <v>378</v>
      </c>
      <c r="F149" s="49" t="s">
        <v>379</v>
      </c>
      <c r="G149" s="49" t="s">
        <v>380</v>
      </c>
      <c r="H149" s="49" t="s">
        <v>381</v>
      </c>
      <c r="I149" s="49" t="s">
        <v>382</v>
      </c>
    </row>
    <row r="150" spans="1:9" ht="15" customHeight="1" x14ac:dyDescent="0.25">
      <c r="A150" s="53" t="s">
        <v>383</v>
      </c>
      <c r="B150" s="49" t="s">
        <v>384</v>
      </c>
      <c r="C150" s="49" t="s">
        <v>385</v>
      </c>
      <c r="D150" s="49" t="s">
        <v>386</v>
      </c>
      <c r="E150" s="49" t="s">
        <v>387</v>
      </c>
      <c r="F150" s="49" t="s">
        <v>388</v>
      </c>
      <c r="G150" s="49" t="s">
        <v>389</v>
      </c>
      <c r="H150" s="49" t="s">
        <v>390</v>
      </c>
      <c r="I150" s="49" t="s">
        <v>391</v>
      </c>
    </row>
    <row r="151" spans="1:9" ht="15" customHeight="1" x14ac:dyDescent="0.25">
      <c r="A151" s="51" t="s">
        <v>392</v>
      </c>
      <c r="B151" s="52" t="s">
        <v>393</v>
      </c>
      <c r="C151" s="52" t="s">
        <v>394</v>
      </c>
      <c r="D151" s="52" t="s">
        <v>395</v>
      </c>
      <c r="E151" s="52" t="s">
        <v>396</v>
      </c>
      <c r="F151" s="52" t="s">
        <v>397</v>
      </c>
      <c r="G151" s="52" t="s">
        <v>398</v>
      </c>
      <c r="H151" s="52" t="s">
        <v>399</v>
      </c>
      <c r="I151" s="52" t="s">
        <v>400</v>
      </c>
    </row>
    <row r="152" spans="1:9" ht="15" customHeight="1" x14ac:dyDescent="0.25">
      <c r="A152" s="53" t="s">
        <v>401</v>
      </c>
      <c r="B152" s="49" t="s">
        <v>402</v>
      </c>
      <c r="C152" s="49" t="s">
        <v>403</v>
      </c>
      <c r="D152" s="49" t="s">
        <v>404</v>
      </c>
      <c r="E152" s="49" t="s">
        <v>405</v>
      </c>
      <c r="F152" s="49" t="s">
        <v>406</v>
      </c>
      <c r="G152" s="49" t="s">
        <v>407</v>
      </c>
      <c r="H152" s="49" t="s">
        <v>408</v>
      </c>
      <c r="I152" s="49" t="s">
        <v>409</v>
      </c>
    </row>
    <row r="153" spans="1:9" ht="15" customHeight="1" x14ac:dyDescent="0.25">
      <c r="A153" s="51" t="s">
        <v>410</v>
      </c>
      <c r="B153" s="52" t="s">
        <v>411</v>
      </c>
      <c r="C153" s="52" t="s">
        <v>412</v>
      </c>
      <c r="D153" s="52" t="s">
        <v>413</v>
      </c>
      <c r="E153" s="52" t="s">
        <v>414</v>
      </c>
      <c r="F153" s="52" t="s">
        <v>415</v>
      </c>
      <c r="G153" s="52" t="s">
        <v>416</v>
      </c>
      <c r="H153" s="52" t="s">
        <v>417</v>
      </c>
      <c r="I153" s="52" t="s">
        <v>418</v>
      </c>
    </row>
    <row r="154" spans="1:9" ht="15" customHeight="1" x14ac:dyDescent="0.25">
      <c r="A154" s="51" t="s">
        <v>419</v>
      </c>
      <c r="B154" s="52" t="s">
        <v>420</v>
      </c>
      <c r="C154" s="52" t="s">
        <v>421</v>
      </c>
      <c r="D154" s="52" t="s">
        <v>422</v>
      </c>
      <c r="E154" s="52" t="s">
        <v>423</v>
      </c>
      <c r="F154" s="52" t="s">
        <v>424</v>
      </c>
      <c r="G154" s="52" t="s">
        <v>425</v>
      </c>
      <c r="H154" s="52" t="s">
        <v>426</v>
      </c>
      <c r="I154" s="52" t="s">
        <v>427</v>
      </c>
    </row>
    <row r="155" spans="1:9" ht="15" customHeight="1" x14ac:dyDescent="0.25">
      <c r="A155" s="51" t="s">
        <v>428</v>
      </c>
      <c r="B155" s="52" t="s">
        <v>429</v>
      </c>
      <c r="C155" s="52" t="s">
        <v>430</v>
      </c>
      <c r="D155" s="52" t="s">
        <v>431</v>
      </c>
      <c r="E155" s="52" t="s">
        <v>432</v>
      </c>
      <c r="F155" s="52" t="s">
        <v>433</v>
      </c>
      <c r="G155" s="52" t="s">
        <v>434</v>
      </c>
      <c r="H155" s="52" t="s">
        <v>435</v>
      </c>
      <c r="I155" s="52" t="s">
        <v>436</v>
      </c>
    </row>
    <row r="156" spans="1:9" ht="15" customHeight="1" x14ac:dyDescent="0.25">
      <c r="A156" s="53" t="s">
        <v>437</v>
      </c>
      <c r="B156" s="49" t="s">
        <v>438</v>
      </c>
      <c r="C156" s="49" t="s">
        <v>439</v>
      </c>
      <c r="D156" s="49" t="s">
        <v>440</v>
      </c>
      <c r="E156" s="49" t="s">
        <v>441</v>
      </c>
      <c r="F156" s="49" t="s">
        <v>442</v>
      </c>
      <c r="G156" s="49" t="s">
        <v>443</v>
      </c>
      <c r="H156" s="49" t="s">
        <v>444</v>
      </c>
      <c r="I156" s="49" t="s">
        <v>445</v>
      </c>
    </row>
    <row r="157" spans="1:9" ht="15" customHeight="1" x14ac:dyDescent="0.25">
      <c r="A157" s="51" t="s">
        <v>446</v>
      </c>
      <c r="B157" s="52">
        <v>29</v>
      </c>
      <c r="C157" s="52">
        <v>0</v>
      </c>
      <c r="D157" s="52">
        <v>0</v>
      </c>
      <c r="E157" s="52">
        <v>0</v>
      </c>
      <c r="F157" s="52">
        <v>0</v>
      </c>
      <c r="G157" s="52">
        <v>0</v>
      </c>
      <c r="H157" s="52">
        <v>0</v>
      </c>
      <c r="I157" s="52">
        <v>29</v>
      </c>
    </row>
    <row r="158" spans="1:9" ht="15" customHeight="1" x14ac:dyDescent="0.25">
      <c r="A158" s="51" t="s">
        <v>447</v>
      </c>
      <c r="B158" s="52" t="s">
        <v>448</v>
      </c>
      <c r="C158" s="52" t="s">
        <v>449</v>
      </c>
      <c r="D158" s="52" t="s">
        <v>450</v>
      </c>
      <c r="E158" s="52" t="s">
        <v>451</v>
      </c>
      <c r="F158" s="52" t="s">
        <v>452</v>
      </c>
      <c r="G158" s="52" t="s">
        <v>453</v>
      </c>
      <c r="H158" s="52" t="s">
        <v>454</v>
      </c>
      <c r="I158" s="52" t="s">
        <v>455</v>
      </c>
    </row>
    <row r="159" spans="1:9" ht="15" customHeight="1" x14ac:dyDescent="0.25">
      <c r="A159" s="53" t="s">
        <v>456</v>
      </c>
      <c r="B159" s="49" t="s">
        <v>457</v>
      </c>
      <c r="C159" s="49" t="s">
        <v>458</v>
      </c>
      <c r="D159" s="49" t="s">
        <v>459</v>
      </c>
      <c r="E159" s="49" t="s">
        <v>460</v>
      </c>
      <c r="F159" s="49" t="s">
        <v>461</v>
      </c>
      <c r="G159" s="49" t="s">
        <v>462</v>
      </c>
      <c r="H159" s="49" t="s">
        <v>463</v>
      </c>
      <c r="I159" s="49" t="s">
        <v>461</v>
      </c>
    </row>
    <row r="161" spans="1:9" ht="15" customHeight="1" x14ac:dyDescent="0.25">
      <c r="A161" s="51" t="s">
        <v>464</v>
      </c>
      <c r="B161" s="52" t="s">
        <v>465</v>
      </c>
      <c r="C161" s="52" t="s">
        <v>466</v>
      </c>
      <c r="D161" s="52" t="s">
        <v>467</v>
      </c>
      <c r="E161" s="52" t="s">
        <v>468</v>
      </c>
      <c r="F161" s="52" t="s">
        <v>469</v>
      </c>
      <c r="G161" s="52" t="s">
        <v>470</v>
      </c>
      <c r="H161" s="52" t="s">
        <v>471</v>
      </c>
      <c r="I161" s="52" t="s">
        <v>472</v>
      </c>
    </row>
    <row r="162" spans="1:9" ht="15" customHeight="1" x14ac:dyDescent="0.25">
      <c r="A162" s="53" t="s">
        <v>456</v>
      </c>
      <c r="B162" s="49" t="s">
        <v>473</v>
      </c>
      <c r="C162" s="49" t="s">
        <v>473</v>
      </c>
      <c r="D162" s="49" t="s">
        <v>474</v>
      </c>
      <c r="E162" s="49" t="s">
        <v>475</v>
      </c>
      <c r="F162" s="49" t="s">
        <v>476</v>
      </c>
      <c r="G162" s="49" t="s">
        <v>473</v>
      </c>
      <c r="H162" s="49" t="s">
        <v>473</v>
      </c>
      <c r="I162" s="49" t="s">
        <v>477</v>
      </c>
    </row>
    <row r="163" spans="1:9" ht="15" customHeight="1" x14ac:dyDescent="0.25">
      <c r="A163" s="53" t="s">
        <v>478</v>
      </c>
      <c r="B163" s="49" t="s">
        <v>479</v>
      </c>
      <c r="C163" s="49" t="s">
        <v>479</v>
      </c>
      <c r="D163" s="49" t="s">
        <v>480</v>
      </c>
      <c r="E163" s="49" t="s">
        <v>481</v>
      </c>
      <c r="F163" s="49" t="s">
        <v>479</v>
      </c>
      <c r="G163" s="49" t="s">
        <v>482</v>
      </c>
      <c r="H163" s="49" t="s">
        <v>482</v>
      </c>
      <c r="I163" s="49" t="s">
        <v>483</v>
      </c>
    </row>
    <row r="164" spans="1:9" ht="15" customHeight="1" x14ac:dyDescent="0.25">
      <c r="A164" s="53" t="s">
        <v>484</v>
      </c>
      <c r="B164" s="49" t="s">
        <v>485</v>
      </c>
      <c r="C164" s="49" t="s">
        <v>485</v>
      </c>
      <c r="D164" s="49" t="s">
        <v>485</v>
      </c>
      <c r="E164" s="49" t="s">
        <v>485</v>
      </c>
      <c r="F164" s="49" t="s">
        <v>486</v>
      </c>
      <c r="G164" s="49" t="s">
        <v>486</v>
      </c>
      <c r="H164" s="49" t="s">
        <v>486</v>
      </c>
      <c r="I164" s="49" t="s">
        <v>487</v>
      </c>
    </row>
    <row r="167" spans="1:9" ht="15" customHeight="1" x14ac:dyDescent="0.25">
      <c r="A167" t="s">
        <v>90</v>
      </c>
    </row>
    <row r="169" spans="1:9" ht="15" customHeight="1" x14ac:dyDescent="0.25">
      <c r="A169" s="287" t="s">
        <v>363</v>
      </c>
      <c r="B169" s="286">
        <v>2014</v>
      </c>
      <c r="C169" s="286">
        <v>2015</v>
      </c>
      <c r="D169" s="286">
        <v>2016</v>
      </c>
      <c r="E169" s="286">
        <v>2017</v>
      </c>
      <c r="F169" s="286">
        <v>2018</v>
      </c>
      <c r="G169" s="286">
        <v>2019</v>
      </c>
      <c r="H169" s="286">
        <v>2020</v>
      </c>
      <c r="I169" s="39" t="s">
        <v>91</v>
      </c>
    </row>
    <row r="170" spans="1:9" ht="15" customHeight="1" x14ac:dyDescent="0.25">
      <c r="A170" s="287"/>
      <c r="B170" s="286"/>
      <c r="C170" s="286"/>
      <c r="D170" s="286"/>
      <c r="E170" s="286"/>
      <c r="F170" s="286"/>
      <c r="G170" s="286"/>
      <c r="H170" s="286"/>
      <c r="I170" s="39" t="s">
        <v>364</v>
      </c>
    </row>
    <row r="171" spans="1:9" ht="15" customHeight="1" x14ac:dyDescent="0.25">
      <c r="A171" s="51" t="s">
        <v>365</v>
      </c>
      <c r="B171" s="52" t="s">
        <v>789</v>
      </c>
      <c r="C171" s="52" t="s">
        <v>790</v>
      </c>
      <c r="D171" s="52" t="s">
        <v>791</v>
      </c>
      <c r="E171" s="52" t="s">
        <v>792</v>
      </c>
      <c r="F171" s="52" t="s">
        <v>793</v>
      </c>
      <c r="G171" s="52" t="s">
        <v>794</v>
      </c>
      <c r="H171" s="52" t="s">
        <v>795</v>
      </c>
      <c r="I171" s="52">
        <v>454554</v>
      </c>
    </row>
    <row r="172" spans="1:9" ht="15" customHeight="1" x14ac:dyDescent="0.25">
      <c r="A172" s="53" t="s">
        <v>374</v>
      </c>
      <c r="B172" s="49" t="s">
        <v>796</v>
      </c>
      <c r="C172" s="49" t="s">
        <v>797</v>
      </c>
      <c r="D172" s="49" t="s">
        <v>798</v>
      </c>
      <c r="E172" s="49" t="s">
        <v>799</v>
      </c>
      <c r="F172" s="49" t="s">
        <v>800</v>
      </c>
      <c r="G172" s="49" t="s">
        <v>801</v>
      </c>
      <c r="H172" s="49" t="s">
        <v>802</v>
      </c>
      <c r="I172" s="49">
        <v>125614</v>
      </c>
    </row>
    <row r="173" spans="1:9" ht="15" customHeight="1" x14ac:dyDescent="0.25">
      <c r="A173" s="53" t="s">
        <v>383</v>
      </c>
      <c r="B173" s="49" t="s">
        <v>803</v>
      </c>
      <c r="C173" s="49" t="s">
        <v>804</v>
      </c>
      <c r="D173" s="49" t="s">
        <v>805</v>
      </c>
      <c r="E173" s="49" t="s">
        <v>806</v>
      </c>
      <c r="F173" s="49" t="s">
        <v>807</v>
      </c>
      <c r="G173" s="49" t="s">
        <v>808</v>
      </c>
      <c r="H173" s="49" t="s">
        <v>809</v>
      </c>
      <c r="I173" s="49">
        <v>328940</v>
      </c>
    </row>
    <row r="174" spans="1:9" ht="15" customHeight="1" x14ac:dyDescent="0.25">
      <c r="A174" s="51" t="s">
        <v>392</v>
      </c>
      <c r="B174" s="52" t="s">
        <v>810</v>
      </c>
      <c r="C174" s="52" t="s">
        <v>811</v>
      </c>
      <c r="D174" s="52" t="s">
        <v>812</v>
      </c>
      <c r="E174" s="52" t="s">
        <v>813</v>
      </c>
      <c r="F174" s="52" t="s">
        <v>814</v>
      </c>
      <c r="G174" s="52" t="s">
        <v>815</v>
      </c>
      <c r="H174" s="52" t="s">
        <v>816</v>
      </c>
      <c r="I174" s="52">
        <v>372925</v>
      </c>
    </row>
    <row r="175" spans="1:9" ht="15" customHeight="1" x14ac:dyDescent="0.25">
      <c r="A175" s="53" t="s">
        <v>401</v>
      </c>
      <c r="B175" s="49" t="s">
        <v>817</v>
      </c>
      <c r="C175" s="49" t="s">
        <v>818</v>
      </c>
      <c r="D175" s="49" t="s">
        <v>819</v>
      </c>
      <c r="E175" s="49" t="s">
        <v>820</v>
      </c>
      <c r="F175" s="49" t="s">
        <v>821</v>
      </c>
      <c r="G175" s="49" t="s">
        <v>822</v>
      </c>
      <c r="H175" s="49" t="s">
        <v>823</v>
      </c>
      <c r="I175" s="49">
        <v>273710</v>
      </c>
    </row>
    <row r="176" spans="1:9" ht="15" customHeight="1" x14ac:dyDescent="0.25">
      <c r="A176" s="51" t="s">
        <v>410</v>
      </c>
      <c r="B176" s="52" t="s">
        <v>824</v>
      </c>
      <c r="C176" s="52" t="s">
        <v>825</v>
      </c>
      <c r="D176" s="52" t="s">
        <v>826</v>
      </c>
      <c r="E176" s="52" t="s">
        <v>827</v>
      </c>
      <c r="F176" s="52" t="s">
        <v>828</v>
      </c>
      <c r="G176" s="52" t="s">
        <v>829</v>
      </c>
      <c r="H176" s="52" t="s">
        <v>830</v>
      </c>
      <c r="I176" s="52">
        <v>15673</v>
      </c>
    </row>
    <row r="177" spans="1:9" ht="15" customHeight="1" x14ac:dyDescent="0.25">
      <c r="A177" s="51" t="s">
        <v>419</v>
      </c>
      <c r="B177" s="52" t="s">
        <v>831</v>
      </c>
      <c r="C177" s="52" t="s">
        <v>832</v>
      </c>
      <c r="D177" s="52" t="s">
        <v>833</v>
      </c>
      <c r="E177" s="52" t="s">
        <v>834</v>
      </c>
      <c r="F177" s="52" t="s">
        <v>835</v>
      </c>
      <c r="G177" s="52" t="s">
        <v>836</v>
      </c>
      <c r="H177" s="52" t="s">
        <v>837</v>
      </c>
      <c r="I177" s="52">
        <v>58704</v>
      </c>
    </row>
    <row r="178" spans="1:9" ht="15" customHeight="1" x14ac:dyDescent="0.25">
      <c r="A178" s="51" t="s">
        <v>428</v>
      </c>
      <c r="B178" s="52" t="s">
        <v>838</v>
      </c>
      <c r="C178" s="52" t="s">
        <v>839</v>
      </c>
      <c r="D178" s="52" t="s">
        <v>840</v>
      </c>
      <c r="E178" s="52" t="s">
        <v>841</v>
      </c>
      <c r="F178" s="52" t="s">
        <v>842</v>
      </c>
      <c r="G178" s="52" t="s">
        <v>843</v>
      </c>
      <c r="H178" s="52" t="s">
        <v>844</v>
      </c>
      <c r="I178" s="52">
        <v>61629</v>
      </c>
    </row>
    <row r="179" spans="1:9" ht="15" customHeight="1" x14ac:dyDescent="0.25">
      <c r="A179" s="53" t="s">
        <v>437</v>
      </c>
      <c r="B179" s="49" t="s">
        <v>845</v>
      </c>
      <c r="C179" s="49" t="s">
        <v>846</v>
      </c>
      <c r="D179" s="49" t="s">
        <v>847</v>
      </c>
      <c r="E179" s="49" t="s">
        <v>848</v>
      </c>
      <c r="F179" s="49" t="s">
        <v>849</v>
      </c>
      <c r="G179" s="49" t="s">
        <v>850</v>
      </c>
      <c r="H179" s="49" t="s">
        <v>851</v>
      </c>
      <c r="I179" s="49">
        <v>49798</v>
      </c>
    </row>
    <row r="180" spans="1:9" ht="15" customHeight="1" x14ac:dyDescent="0.25">
      <c r="A180" s="51" t="s">
        <v>446</v>
      </c>
      <c r="B180" s="52">
        <v>27</v>
      </c>
      <c r="C180" s="52">
        <v>0</v>
      </c>
      <c r="D180" s="52">
        <v>0</v>
      </c>
      <c r="E180" s="52">
        <v>0</v>
      </c>
      <c r="F180" s="52">
        <v>0</v>
      </c>
      <c r="G180" s="52">
        <v>0</v>
      </c>
      <c r="H180" s="52">
        <v>0</v>
      </c>
      <c r="I180" s="52">
        <v>27</v>
      </c>
    </row>
    <row r="181" spans="1:9" ht="15" customHeight="1" x14ac:dyDescent="0.25">
      <c r="A181" s="51" t="s">
        <v>447</v>
      </c>
      <c r="B181" s="52" t="s">
        <v>852</v>
      </c>
      <c r="C181" s="52" t="s">
        <v>853</v>
      </c>
      <c r="D181" s="52" t="s">
        <v>854</v>
      </c>
      <c r="E181" s="52" t="s">
        <v>855</v>
      </c>
      <c r="F181" s="52" t="s">
        <v>856</v>
      </c>
      <c r="G181" s="52" t="s">
        <v>857</v>
      </c>
      <c r="H181" s="52" t="s">
        <v>858</v>
      </c>
      <c r="I181" s="52">
        <v>963512</v>
      </c>
    </row>
    <row r="182" spans="1:9" ht="15" customHeight="1" x14ac:dyDescent="0.25">
      <c r="A182" s="53" t="s">
        <v>456</v>
      </c>
      <c r="B182" s="50">
        <v>8.8000000000000005E-3</v>
      </c>
      <c r="C182" s="50">
        <v>1.1299999999999999E-2</v>
      </c>
      <c r="D182" s="50">
        <v>1.03E-2</v>
      </c>
      <c r="E182" s="50">
        <v>1.01E-2</v>
      </c>
      <c r="F182" s="50">
        <v>0.01</v>
      </c>
      <c r="G182" s="50">
        <v>9.9000000000000008E-3</v>
      </c>
      <c r="H182" s="50">
        <v>9.7999999999999997E-3</v>
      </c>
      <c r="I182" s="50">
        <v>0.01</v>
      </c>
    </row>
    <row r="184" spans="1:9" ht="15" customHeight="1" x14ac:dyDescent="0.25">
      <c r="A184" s="51" t="s">
        <v>464</v>
      </c>
      <c r="B184" s="52" t="s">
        <v>859</v>
      </c>
      <c r="C184" s="52" t="s">
        <v>860</v>
      </c>
      <c r="D184" s="52" t="s">
        <v>861</v>
      </c>
      <c r="E184" s="52" t="s">
        <v>862</v>
      </c>
      <c r="F184" s="52" t="s">
        <v>863</v>
      </c>
      <c r="G184" s="52" t="s">
        <v>864</v>
      </c>
      <c r="H184" s="52" t="s">
        <v>865</v>
      </c>
      <c r="I184" s="52">
        <v>909566</v>
      </c>
    </row>
    <row r="185" spans="1:9" ht="15" customHeight="1" x14ac:dyDescent="0.25">
      <c r="A185" s="53" t="s">
        <v>456</v>
      </c>
      <c r="B185" s="50">
        <v>9.7999999999999997E-3</v>
      </c>
      <c r="C185" s="50">
        <v>9.7999999999999997E-3</v>
      </c>
      <c r="D185" s="50">
        <v>8.6999999999999994E-3</v>
      </c>
      <c r="E185" s="50">
        <v>8.2000000000000007E-3</v>
      </c>
      <c r="F185" s="50">
        <v>9.7000000000000003E-3</v>
      </c>
      <c r="G185" s="50">
        <v>1.01E-2</v>
      </c>
      <c r="H185" s="50">
        <v>0.01</v>
      </c>
      <c r="I185" s="50">
        <v>9.4999999999999998E-3</v>
      </c>
    </row>
    <row r="186" spans="1:9" ht="15" customHeight="1" x14ac:dyDescent="0.25">
      <c r="A186" s="53" t="s">
        <v>478</v>
      </c>
      <c r="B186" s="50">
        <v>2.5000000000000001E-3</v>
      </c>
      <c r="C186" s="50">
        <v>2.3999999999999998E-3</v>
      </c>
      <c r="D186" s="50">
        <v>3.5999999999999999E-3</v>
      </c>
      <c r="E186" s="50">
        <v>4.1000000000000003E-3</v>
      </c>
      <c r="F186" s="50">
        <v>2.3E-3</v>
      </c>
      <c r="G186" s="50">
        <v>1.9E-3</v>
      </c>
      <c r="H186" s="50">
        <v>2E-3</v>
      </c>
      <c r="I186" s="50">
        <v>2.7000000000000001E-3</v>
      </c>
    </row>
    <row r="187" spans="1:9" ht="15" customHeight="1" x14ac:dyDescent="0.25">
      <c r="A187" s="53" t="s">
        <v>484</v>
      </c>
      <c r="B187" s="50">
        <v>1.23E-2</v>
      </c>
      <c r="C187" s="50">
        <v>1.23E-2</v>
      </c>
      <c r="D187" s="50">
        <v>1.23E-2</v>
      </c>
      <c r="E187" s="50">
        <v>1.23E-2</v>
      </c>
      <c r="F187" s="50">
        <v>1.2E-2</v>
      </c>
      <c r="G187" s="50">
        <v>1.2E-2</v>
      </c>
      <c r="H187" s="50">
        <v>1.2E-2</v>
      </c>
      <c r="I187" s="50">
        <v>1.2200000000000001E-2</v>
      </c>
    </row>
  </sheetData>
  <mergeCells count="16">
    <mergeCell ref="G146:G147"/>
    <mergeCell ref="H146:H147"/>
    <mergeCell ref="A169:A170"/>
    <mergeCell ref="B169:B170"/>
    <mergeCell ref="C169:C170"/>
    <mergeCell ref="D169:D170"/>
    <mergeCell ref="E169:E170"/>
    <mergeCell ref="F169:F170"/>
    <mergeCell ref="G169:G170"/>
    <mergeCell ref="H169:H170"/>
    <mergeCell ref="A146:A147"/>
    <mergeCell ref="B146:B147"/>
    <mergeCell ref="C146:C147"/>
    <mergeCell ref="D146:D147"/>
    <mergeCell ref="E146:E147"/>
    <mergeCell ref="F146:F14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9"/>
  <sheetViews>
    <sheetView workbookViewId="0">
      <selection activeCell="G35" sqref="G35"/>
    </sheetView>
  </sheetViews>
  <sheetFormatPr baseColWidth="10" defaultRowHeight="12.75" customHeight="1" x14ac:dyDescent="0.25"/>
  <cols>
    <col min="1" max="1" width="61.7109375" customWidth="1"/>
    <col min="3" max="3" width="12.7109375" customWidth="1"/>
    <col min="4" max="4" width="13.28515625" customWidth="1"/>
  </cols>
  <sheetData>
    <row r="3" spans="1:8" ht="12.75" customHeight="1" x14ac:dyDescent="0.25">
      <c r="A3" s="3" t="s">
        <v>2</v>
      </c>
      <c r="B3" s="286" t="s">
        <v>117</v>
      </c>
      <c r="C3" s="286" t="s">
        <v>118</v>
      </c>
      <c r="D3" s="286" t="s">
        <v>119</v>
      </c>
      <c r="E3" s="286" t="s">
        <v>120</v>
      </c>
      <c r="F3" s="286"/>
      <c r="G3" s="286" t="s">
        <v>123</v>
      </c>
      <c r="H3" s="286"/>
    </row>
    <row r="4" spans="1:8" ht="19.5" customHeight="1" x14ac:dyDescent="0.25">
      <c r="A4" s="3" t="s">
        <v>116</v>
      </c>
      <c r="B4" s="286"/>
      <c r="C4" s="286"/>
      <c r="D4" s="286"/>
      <c r="E4" s="286" t="s">
        <v>121</v>
      </c>
      <c r="F4" s="286"/>
      <c r="G4" s="286" t="s">
        <v>121</v>
      </c>
      <c r="H4" s="286"/>
    </row>
    <row r="5" spans="1:8" ht="57.75" customHeight="1" x14ac:dyDescent="0.25">
      <c r="A5" s="3"/>
      <c r="B5" s="286"/>
      <c r="C5" s="286"/>
      <c r="D5" s="286"/>
      <c r="E5" s="286" t="s">
        <v>122</v>
      </c>
      <c r="F5" s="286"/>
      <c r="G5" s="286" t="s">
        <v>124</v>
      </c>
      <c r="H5" s="286"/>
    </row>
    <row r="6" spans="1:8" ht="12.75" customHeight="1" x14ac:dyDescent="0.25">
      <c r="A6" s="3"/>
      <c r="B6" s="3"/>
      <c r="C6" s="3"/>
      <c r="D6" s="3"/>
      <c r="E6" s="3" t="s">
        <v>125</v>
      </c>
      <c r="F6" s="3" t="s">
        <v>126</v>
      </c>
      <c r="G6" s="3" t="s">
        <v>127</v>
      </c>
      <c r="H6" s="3" t="s">
        <v>126</v>
      </c>
    </row>
    <row r="7" spans="1:8" ht="12.75" customHeight="1" x14ac:dyDescent="0.25">
      <c r="A7" s="3" t="s">
        <v>4</v>
      </c>
      <c r="B7" s="13">
        <v>994176</v>
      </c>
      <c r="C7" s="14">
        <v>1045282</v>
      </c>
      <c r="D7" s="13">
        <v>959988</v>
      </c>
      <c r="E7" s="13">
        <v>-34188</v>
      </c>
      <c r="F7" s="15">
        <v>-0.03</v>
      </c>
      <c r="G7" s="13">
        <v>-85294</v>
      </c>
      <c r="H7" s="15">
        <v>-0.08</v>
      </c>
    </row>
    <row r="8" spans="1:8" ht="12.75" customHeight="1" x14ac:dyDescent="0.25">
      <c r="A8" s="3" t="s">
        <v>5</v>
      </c>
      <c r="B8" s="16">
        <v>1.12E-2</v>
      </c>
      <c r="C8" s="16">
        <v>1.09E-2</v>
      </c>
      <c r="D8" s="16">
        <v>0.01</v>
      </c>
      <c r="E8" s="3"/>
      <c r="F8" s="16">
        <v>-1.1999999999999999E-3</v>
      </c>
      <c r="G8" s="3"/>
      <c r="H8" s="16">
        <v>-8.9999999999999998E-4</v>
      </c>
    </row>
    <row r="9" spans="1:8" ht="12.75" customHeight="1" x14ac:dyDescent="0.25">
      <c r="A9" s="4" t="s">
        <v>6</v>
      </c>
      <c r="B9" s="17">
        <v>446310</v>
      </c>
      <c r="C9" s="9">
        <v>503310</v>
      </c>
      <c r="D9" s="17">
        <v>450763</v>
      </c>
      <c r="E9" s="17">
        <v>4453</v>
      </c>
      <c r="F9" s="18">
        <v>0.01</v>
      </c>
      <c r="G9" s="17">
        <v>-52547</v>
      </c>
      <c r="H9" s="18">
        <v>-0.1</v>
      </c>
    </row>
    <row r="10" spans="1:8" ht="12.75" customHeight="1" x14ac:dyDescent="0.25">
      <c r="A10" s="4" t="s">
        <v>128</v>
      </c>
      <c r="B10" s="17">
        <v>91495</v>
      </c>
      <c r="C10" s="9">
        <v>164316</v>
      </c>
      <c r="D10" s="17">
        <v>125614</v>
      </c>
      <c r="E10" s="17">
        <v>34119</v>
      </c>
      <c r="F10" s="18">
        <v>0.37</v>
      </c>
      <c r="G10" s="17">
        <v>-38702</v>
      </c>
      <c r="H10" s="18">
        <v>-0.24</v>
      </c>
    </row>
    <row r="11" spans="1:8" ht="12.75" customHeight="1" x14ac:dyDescent="0.25">
      <c r="A11" s="4" t="s">
        <v>129</v>
      </c>
      <c r="B11" s="17">
        <v>12783</v>
      </c>
      <c r="C11" s="9">
        <v>40249</v>
      </c>
      <c r="D11" s="17">
        <v>19299</v>
      </c>
      <c r="E11" s="17">
        <v>6516</v>
      </c>
      <c r="F11" s="18">
        <v>0.51</v>
      </c>
      <c r="G11" s="17">
        <v>-20950</v>
      </c>
      <c r="H11" s="18">
        <v>-0.52</v>
      </c>
    </row>
    <row r="12" spans="1:8" ht="12.75" customHeight="1" x14ac:dyDescent="0.25">
      <c r="A12" s="4" t="s">
        <v>130</v>
      </c>
      <c r="B12" s="17">
        <v>8047</v>
      </c>
      <c r="C12" s="9">
        <v>15548</v>
      </c>
      <c r="D12" s="17">
        <v>12793</v>
      </c>
      <c r="E12" s="17">
        <v>4746</v>
      </c>
      <c r="F12" s="18">
        <v>0.59</v>
      </c>
      <c r="G12" s="17">
        <v>-2755</v>
      </c>
      <c r="H12" s="18">
        <v>-0.18</v>
      </c>
    </row>
    <row r="13" spans="1:8" ht="12.75" customHeight="1" x14ac:dyDescent="0.25">
      <c r="A13" s="4" t="s">
        <v>8</v>
      </c>
      <c r="B13" s="17">
        <v>354815</v>
      </c>
      <c r="C13" s="9">
        <v>338994</v>
      </c>
      <c r="D13" s="17">
        <v>325149</v>
      </c>
      <c r="E13" s="17">
        <v>-29666</v>
      </c>
      <c r="F13" s="18">
        <v>-0.08</v>
      </c>
      <c r="G13" s="17">
        <v>-13845</v>
      </c>
      <c r="H13" s="18">
        <v>-0.04</v>
      </c>
    </row>
    <row r="14" spans="1:8" ht="12.75" customHeight="1" x14ac:dyDescent="0.25">
      <c r="A14" s="4" t="s">
        <v>131</v>
      </c>
      <c r="B14" s="17">
        <v>345935</v>
      </c>
      <c r="C14" s="9">
        <v>327116</v>
      </c>
      <c r="D14" s="17">
        <v>313197</v>
      </c>
      <c r="E14" s="17">
        <v>-32738</v>
      </c>
      <c r="F14" s="18">
        <v>-0.09</v>
      </c>
      <c r="G14" s="17">
        <v>-13919</v>
      </c>
      <c r="H14" s="18">
        <v>-0.04</v>
      </c>
    </row>
    <row r="15" spans="1:8" ht="12.75" customHeight="1" x14ac:dyDescent="0.25">
      <c r="A15" s="4" t="s">
        <v>132</v>
      </c>
      <c r="B15" s="17">
        <v>8880</v>
      </c>
      <c r="C15" s="9">
        <v>11878</v>
      </c>
      <c r="D15" s="17">
        <v>8948</v>
      </c>
      <c r="E15" s="19">
        <v>68</v>
      </c>
      <c r="F15" s="18">
        <v>0.01</v>
      </c>
      <c r="G15" s="17">
        <v>-2930</v>
      </c>
      <c r="H15" s="18">
        <v>-0.25</v>
      </c>
    </row>
    <row r="16" spans="1:8" ht="12.75" customHeight="1" x14ac:dyDescent="0.25">
      <c r="A16" s="4" t="s">
        <v>133</v>
      </c>
      <c r="B16" s="4"/>
      <c r="C16" s="4"/>
      <c r="D16" s="17">
        <v>10000</v>
      </c>
      <c r="E16" s="4"/>
      <c r="F16" s="4"/>
      <c r="G16" s="4"/>
      <c r="H16" s="4"/>
    </row>
    <row r="17" spans="1:8" ht="12.75" customHeight="1" x14ac:dyDescent="0.25">
      <c r="A17" s="4" t="s">
        <v>9</v>
      </c>
      <c r="B17" s="17">
        <v>420682</v>
      </c>
      <c r="C17" s="9">
        <v>389972</v>
      </c>
      <c r="D17" s="17">
        <v>373179</v>
      </c>
      <c r="E17" s="17">
        <v>-47503</v>
      </c>
      <c r="F17" s="18">
        <v>-0.11</v>
      </c>
      <c r="G17" s="17">
        <v>-16793</v>
      </c>
      <c r="H17" s="18">
        <v>-0.04</v>
      </c>
    </row>
    <row r="18" spans="1:8" ht="12.75" customHeight="1" x14ac:dyDescent="0.25">
      <c r="A18" s="4" t="s">
        <v>134</v>
      </c>
      <c r="B18" s="17">
        <v>318820</v>
      </c>
      <c r="C18" s="9">
        <v>286551</v>
      </c>
      <c r="D18" s="17">
        <v>277851</v>
      </c>
      <c r="E18" s="17">
        <v>-40969</v>
      </c>
      <c r="F18" s="18">
        <v>-0.13</v>
      </c>
      <c r="G18" s="17">
        <v>-8700</v>
      </c>
      <c r="H18" s="18">
        <v>-0.03</v>
      </c>
    </row>
    <row r="19" spans="1:8" ht="12.75" customHeight="1" x14ac:dyDescent="0.25">
      <c r="A19" s="4" t="s">
        <v>135</v>
      </c>
      <c r="B19" s="17">
        <v>95741</v>
      </c>
      <c r="C19" s="9">
        <v>91966</v>
      </c>
      <c r="D19" s="17">
        <v>84936</v>
      </c>
      <c r="E19" s="17">
        <v>-10805</v>
      </c>
      <c r="F19" s="18">
        <v>-0.11</v>
      </c>
      <c r="G19" s="17">
        <v>-7030</v>
      </c>
      <c r="H19" s="18">
        <v>-0.08</v>
      </c>
    </row>
    <row r="20" spans="1:8" ht="12.75" customHeight="1" x14ac:dyDescent="0.25">
      <c r="A20" s="4" t="s">
        <v>11</v>
      </c>
      <c r="B20" s="17">
        <v>12366</v>
      </c>
      <c r="C20" s="9">
        <v>18809</v>
      </c>
      <c r="D20" s="17">
        <v>15686</v>
      </c>
      <c r="E20" s="17">
        <v>3320</v>
      </c>
      <c r="F20" s="18">
        <v>0.27</v>
      </c>
      <c r="G20" s="17">
        <v>-3123</v>
      </c>
      <c r="H20" s="18">
        <v>-0.17</v>
      </c>
    </row>
    <row r="21" spans="1:8" ht="12.75" customHeight="1" x14ac:dyDescent="0.25">
      <c r="A21" s="4" t="s">
        <v>14</v>
      </c>
      <c r="B21" s="17">
        <v>56815</v>
      </c>
      <c r="C21" s="9">
        <v>70000</v>
      </c>
      <c r="D21" s="17">
        <v>58704</v>
      </c>
      <c r="E21" s="17">
        <v>1889</v>
      </c>
      <c r="F21" s="18">
        <v>0.03</v>
      </c>
      <c r="G21" s="17">
        <v>-11296</v>
      </c>
      <c r="H21" s="18">
        <v>-0.16</v>
      </c>
    </row>
    <row r="22" spans="1:8" ht="12.75" customHeight="1" x14ac:dyDescent="0.25">
      <c r="A22" s="4" t="s">
        <v>136</v>
      </c>
      <c r="B22" s="17">
        <v>57082</v>
      </c>
      <c r="C22" s="9">
        <v>63165</v>
      </c>
      <c r="D22" s="17">
        <v>61629</v>
      </c>
      <c r="E22" s="17">
        <v>4547</v>
      </c>
      <c r="F22" s="18">
        <v>0.08</v>
      </c>
      <c r="G22" s="17">
        <v>-1536</v>
      </c>
      <c r="H22" s="18">
        <v>-0.02</v>
      </c>
    </row>
    <row r="23" spans="1:8" ht="12.75" customHeight="1" x14ac:dyDescent="0.25">
      <c r="A23" s="4" t="s">
        <v>137</v>
      </c>
      <c r="B23" s="17">
        <v>46247</v>
      </c>
      <c r="C23" s="9">
        <v>51000</v>
      </c>
      <c r="D23" s="17">
        <v>49798</v>
      </c>
      <c r="E23" s="17">
        <v>3551</v>
      </c>
      <c r="F23" s="18">
        <v>0.08</v>
      </c>
      <c r="G23" s="17">
        <v>-1202</v>
      </c>
      <c r="H23" s="18">
        <v>-0.02</v>
      </c>
    </row>
    <row r="24" spans="1:8" ht="12.75" customHeight="1" x14ac:dyDescent="0.25">
      <c r="A24" s="4" t="s">
        <v>138</v>
      </c>
      <c r="B24" s="19">
        <v>920</v>
      </c>
      <c r="C24" s="4">
        <v>27</v>
      </c>
      <c r="D24" s="19">
        <v>27</v>
      </c>
      <c r="E24" s="19">
        <v>0</v>
      </c>
      <c r="F24" s="18">
        <v>0</v>
      </c>
      <c r="G24" s="19">
        <v>0</v>
      </c>
      <c r="H24" s="18">
        <v>0</v>
      </c>
    </row>
    <row r="26" spans="1:8" ht="12.75" customHeight="1" x14ac:dyDescent="0.25">
      <c r="A26" t="s">
        <v>139</v>
      </c>
    </row>
    <row r="27" spans="1:8" ht="12.75" customHeight="1" x14ac:dyDescent="0.25">
      <c r="A27" t="s">
        <v>140</v>
      </c>
    </row>
    <row r="28" spans="1:8" ht="12.75" customHeight="1" x14ac:dyDescent="0.25">
      <c r="A28" t="s">
        <v>141</v>
      </c>
    </row>
    <row r="29" spans="1:8" ht="12.75" customHeight="1" x14ac:dyDescent="0.25">
      <c r="A29" t="s">
        <v>142</v>
      </c>
    </row>
  </sheetData>
  <mergeCells count="9">
    <mergeCell ref="G3:H3"/>
    <mergeCell ref="G4:H4"/>
    <mergeCell ref="G5:H5"/>
    <mergeCell ref="B3:B5"/>
    <mergeCell ref="C3:C5"/>
    <mergeCell ref="D3:D5"/>
    <mergeCell ref="E3:F3"/>
    <mergeCell ref="E4:F4"/>
    <mergeCell ref="E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8"/>
  <sheetViews>
    <sheetView topLeftCell="A27" workbookViewId="0">
      <selection activeCell="D37" sqref="D37"/>
    </sheetView>
  </sheetViews>
  <sheetFormatPr baseColWidth="10" defaultColWidth="14.85546875" defaultRowHeight="15" x14ac:dyDescent="0.25"/>
  <cols>
    <col min="1" max="1" width="12" style="140" customWidth="1"/>
    <col min="2" max="2" width="14.5703125" style="40" customWidth="1"/>
    <col min="3" max="11" width="14.85546875" style="141"/>
    <col min="12" max="12" width="14.85546875" style="142"/>
    <col min="13" max="13" width="59.7109375" style="78" customWidth="1"/>
    <col min="14" max="16384" width="14.85546875" style="78"/>
  </cols>
  <sheetData>
    <row r="1" spans="1:15" s="60" customFormat="1" ht="18.75" customHeight="1" thickBot="1" x14ac:dyDescent="0.3">
      <c r="A1" s="54" t="s">
        <v>488</v>
      </c>
      <c r="B1" s="54" t="s">
        <v>489</v>
      </c>
      <c r="C1" s="55" t="s">
        <v>490</v>
      </c>
      <c r="D1" s="56" t="s">
        <v>491</v>
      </c>
      <c r="E1" s="57" t="s">
        <v>492</v>
      </c>
      <c r="F1" s="57" t="s">
        <v>493</v>
      </c>
      <c r="G1" s="57" t="s">
        <v>494</v>
      </c>
      <c r="H1" s="57" t="s">
        <v>495</v>
      </c>
      <c r="I1" s="57" t="s">
        <v>496</v>
      </c>
      <c r="J1" s="57" t="s">
        <v>497</v>
      </c>
      <c r="K1" s="57" t="s">
        <v>498</v>
      </c>
      <c r="L1" s="58" t="s">
        <v>499</v>
      </c>
      <c r="M1" s="59" t="s">
        <v>500</v>
      </c>
      <c r="N1" s="59" t="s">
        <v>501</v>
      </c>
      <c r="O1" s="59" t="s">
        <v>502</v>
      </c>
    </row>
    <row r="2" spans="1:15" s="66" customFormat="1" ht="18.75" customHeight="1" x14ac:dyDescent="0.25">
      <c r="A2" s="61"/>
      <c r="B2" s="61"/>
      <c r="C2" s="62"/>
      <c r="D2" s="62"/>
      <c r="E2" s="62"/>
      <c r="F2" s="62"/>
      <c r="G2" s="62"/>
      <c r="H2" s="62"/>
      <c r="I2" s="62"/>
      <c r="J2" s="62"/>
      <c r="K2" s="63" t="s">
        <v>503</v>
      </c>
      <c r="L2" s="64"/>
      <c r="M2" s="65" t="s">
        <v>504</v>
      </c>
      <c r="N2" s="65" t="s">
        <v>505</v>
      </c>
      <c r="O2" s="65" t="s">
        <v>506</v>
      </c>
    </row>
    <row r="3" spans="1:15" s="73" customFormat="1" ht="18.75" customHeight="1" thickBot="1" x14ac:dyDescent="0.3">
      <c r="A3" s="67"/>
      <c r="B3" s="67"/>
      <c r="C3" s="68"/>
      <c r="D3" s="68"/>
      <c r="E3" s="68"/>
      <c r="F3" s="68"/>
      <c r="G3" s="69"/>
      <c r="H3" s="68"/>
      <c r="I3" s="68"/>
      <c r="J3" s="68"/>
      <c r="K3" s="70" t="s">
        <v>507</v>
      </c>
      <c r="L3" s="71"/>
      <c r="M3" s="72" t="s">
        <v>508</v>
      </c>
      <c r="N3" s="72" t="s">
        <v>509</v>
      </c>
      <c r="O3" s="72" t="s">
        <v>510</v>
      </c>
    </row>
    <row r="4" spans="1:15" ht="18.75" customHeight="1" thickBot="1" x14ac:dyDescent="0.3">
      <c r="A4" s="74"/>
      <c r="B4" s="74"/>
      <c r="C4" s="75"/>
      <c r="D4" s="75"/>
      <c r="E4" s="75"/>
      <c r="F4" s="75"/>
      <c r="G4" s="75"/>
      <c r="H4" s="75"/>
      <c r="I4" s="75"/>
      <c r="J4" s="75"/>
      <c r="K4" s="70" t="s">
        <v>511</v>
      </c>
      <c r="L4" s="76"/>
      <c r="M4" s="77" t="s">
        <v>512</v>
      </c>
      <c r="N4" s="77" t="s">
        <v>513</v>
      </c>
      <c r="O4" s="77" t="s">
        <v>514</v>
      </c>
    </row>
    <row r="5" spans="1:15" s="87" customFormat="1" ht="18.75" customHeight="1" thickBot="1" x14ac:dyDescent="0.3">
      <c r="A5" s="79" t="s">
        <v>515</v>
      </c>
      <c r="B5" s="79" t="s">
        <v>516</v>
      </c>
      <c r="C5" s="80">
        <f>SUM(C6:C22)</f>
        <v>16874.560946559013</v>
      </c>
      <c r="D5" s="81">
        <v>16560</v>
      </c>
      <c r="E5" s="82">
        <v>17666</v>
      </c>
      <c r="F5" s="82">
        <v>18467</v>
      </c>
      <c r="G5" s="82">
        <v>19925</v>
      </c>
      <c r="H5" s="82">
        <v>21239</v>
      </c>
      <c r="I5" s="82">
        <v>23082</v>
      </c>
      <c r="J5" s="83">
        <v>25191</v>
      </c>
      <c r="K5" s="84">
        <f>SUM(D5:J5)</f>
        <v>142130</v>
      </c>
      <c r="L5" s="85" t="s">
        <v>517</v>
      </c>
      <c r="M5" s="86" t="s">
        <v>518</v>
      </c>
      <c r="N5" s="86" t="s">
        <v>519</v>
      </c>
      <c r="O5" s="86" t="s">
        <v>520</v>
      </c>
    </row>
    <row r="6" spans="1:15" s="66" customFormat="1" ht="18.75" customHeight="1" thickBot="1" x14ac:dyDescent="0.3">
      <c r="A6" s="88" t="s">
        <v>521</v>
      </c>
      <c r="B6" s="88"/>
      <c r="C6" s="84">
        <v>1</v>
      </c>
      <c r="D6" s="89">
        <v>1338.1320000000001</v>
      </c>
      <c r="E6" s="90">
        <v>1076.3800000000001</v>
      </c>
      <c r="F6" s="90">
        <v>867.81600000000003</v>
      </c>
      <c r="G6" s="90">
        <v>914.11500000000001</v>
      </c>
      <c r="H6" s="90">
        <v>830.19600000000003</v>
      </c>
      <c r="I6" s="90">
        <v>773.58900000000006</v>
      </c>
      <c r="J6" s="91">
        <v>1271.502</v>
      </c>
      <c r="K6" s="84">
        <f>SUM(D6:J6)</f>
        <v>7071.73</v>
      </c>
      <c r="L6" s="92"/>
      <c r="M6" s="93" t="s">
        <v>522</v>
      </c>
      <c r="N6" s="93" t="s">
        <v>523</v>
      </c>
      <c r="O6" s="93" t="s">
        <v>524</v>
      </c>
    </row>
    <row r="7" spans="1:15" ht="18.75" hidden="1" customHeight="1" x14ac:dyDescent="0.25">
      <c r="A7" s="94"/>
      <c r="B7" s="94"/>
      <c r="C7" s="95">
        <v>0</v>
      </c>
      <c r="D7" s="96">
        <v>13.481999999999999</v>
      </c>
      <c r="E7" s="97">
        <v>15.645</v>
      </c>
      <c r="F7" s="97">
        <v>16.61</v>
      </c>
      <c r="G7" s="97">
        <v>16.071000000000002</v>
      </c>
      <c r="H7" s="97">
        <v>18.724</v>
      </c>
      <c r="I7" s="97">
        <v>18.297000000000001</v>
      </c>
      <c r="J7" s="98">
        <v>18.338999999999999</v>
      </c>
      <c r="K7" s="84">
        <f t="shared" ref="K7:K72" si="0">SUM(D7:J7)</f>
        <v>117.16799999999999</v>
      </c>
      <c r="L7" s="99"/>
      <c r="M7" s="100" t="s">
        <v>525</v>
      </c>
      <c r="N7" s="100" t="s">
        <v>526</v>
      </c>
      <c r="O7" s="100" t="s">
        <v>526</v>
      </c>
    </row>
    <row r="8" spans="1:15" ht="19.5" customHeight="1" thickBot="1" x14ac:dyDescent="0.3">
      <c r="A8" s="94" t="s">
        <v>527</v>
      </c>
      <c r="B8" s="94"/>
      <c r="C8" s="95">
        <v>339.37799999999999</v>
      </c>
      <c r="D8" s="101">
        <v>362.93299999999999</v>
      </c>
      <c r="E8" s="102">
        <v>556.37</v>
      </c>
      <c r="F8" s="102">
        <v>586.26700000000005</v>
      </c>
      <c r="G8" s="102">
        <v>612.63199999999995</v>
      </c>
      <c r="H8" s="102">
        <v>645.56100000000004</v>
      </c>
      <c r="I8" s="102">
        <v>876.87</v>
      </c>
      <c r="J8" s="103">
        <v>650.84699999999998</v>
      </c>
      <c r="K8" s="84">
        <f t="shared" si="0"/>
        <v>4291.4800000000005</v>
      </c>
      <c r="L8" s="104"/>
      <c r="M8" s="105" t="s">
        <v>528</v>
      </c>
      <c r="N8" s="105" t="s">
        <v>529</v>
      </c>
      <c r="O8" s="105" t="s">
        <v>530</v>
      </c>
    </row>
    <row r="9" spans="1:15" ht="18.75" customHeight="1" thickBot="1" x14ac:dyDescent="0.3">
      <c r="A9" s="94" t="s">
        <v>531</v>
      </c>
      <c r="B9" s="94"/>
      <c r="C9" s="95">
        <v>278.73894655901574</v>
      </c>
      <c r="D9" s="101">
        <v>156.49800000000002</v>
      </c>
      <c r="E9" s="102">
        <v>159.85300000000001</v>
      </c>
      <c r="F9" s="102">
        <v>163.25800000000001</v>
      </c>
      <c r="G9" s="102">
        <v>166.71299999999999</v>
      </c>
      <c r="H9" s="102">
        <v>645.56100000000004</v>
      </c>
      <c r="I9" s="102">
        <v>173.78800000000001</v>
      </c>
      <c r="J9" s="103">
        <v>177.42099999999999</v>
      </c>
      <c r="K9" s="84">
        <f t="shared" si="0"/>
        <v>1643.0920000000001</v>
      </c>
      <c r="L9" s="104"/>
      <c r="M9" s="106" t="s">
        <v>532</v>
      </c>
      <c r="N9" s="106" t="s">
        <v>533</v>
      </c>
      <c r="O9" s="106" t="s">
        <v>534</v>
      </c>
    </row>
    <row r="10" spans="1:15" ht="18.75" customHeight="1" thickBot="1" x14ac:dyDescent="0.3">
      <c r="A10" s="94"/>
      <c r="B10" s="94"/>
      <c r="C10" s="107">
        <v>23</v>
      </c>
      <c r="D10" s="96">
        <v>26.120999999999999</v>
      </c>
      <c r="E10" s="97">
        <v>26.869</v>
      </c>
      <c r="F10" s="97">
        <v>27.614000000000001</v>
      </c>
      <c r="G10" s="97">
        <v>28.356000000000002</v>
      </c>
      <c r="H10" s="97">
        <v>29.097000000000001</v>
      </c>
      <c r="I10" s="97">
        <v>29.841000000000001</v>
      </c>
      <c r="J10" s="98">
        <v>30.594000000000001</v>
      </c>
      <c r="K10" s="84">
        <f t="shared" si="0"/>
        <v>198.49200000000002</v>
      </c>
      <c r="L10" s="99"/>
      <c r="M10" s="100" t="s">
        <v>535</v>
      </c>
      <c r="N10" s="100" t="s">
        <v>536</v>
      </c>
      <c r="O10" s="100" t="s">
        <v>537</v>
      </c>
    </row>
    <row r="11" spans="1:15" ht="18.75" customHeight="1" thickBot="1" x14ac:dyDescent="0.3">
      <c r="A11" s="94"/>
      <c r="B11" s="94"/>
      <c r="C11" s="107">
        <v>267</v>
      </c>
      <c r="D11" s="96">
        <v>130.37700000000001</v>
      </c>
      <c r="E11" s="97">
        <v>132.98400000000001</v>
      </c>
      <c r="F11" s="97">
        <v>135.64400000000001</v>
      </c>
      <c r="G11" s="97">
        <v>138.357</v>
      </c>
      <c r="H11" s="97">
        <v>141.124</v>
      </c>
      <c r="I11" s="97">
        <v>143.947</v>
      </c>
      <c r="J11" s="98">
        <v>146.827</v>
      </c>
      <c r="K11" s="84">
        <f t="shared" si="0"/>
        <v>969.26</v>
      </c>
      <c r="L11" s="99"/>
      <c r="M11" s="100" t="s">
        <v>538</v>
      </c>
      <c r="N11" s="100" t="s">
        <v>539</v>
      </c>
      <c r="O11" s="100" t="s">
        <v>540</v>
      </c>
    </row>
    <row r="12" spans="1:15" ht="18.75" customHeight="1" thickBot="1" x14ac:dyDescent="0.3">
      <c r="A12" s="94" t="s">
        <v>541</v>
      </c>
      <c r="B12" s="94"/>
      <c r="C12" s="95">
        <v>937.35500000000002</v>
      </c>
      <c r="D12" s="101">
        <v>727.98900000000003</v>
      </c>
      <c r="E12" s="102">
        <v>891.92399999999998</v>
      </c>
      <c r="F12" s="102">
        <v>330.12</v>
      </c>
      <c r="G12" s="102">
        <v>327.71300000000002</v>
      </c>
      <c r="H12" s="102">
        <v>299.80700000000002</v>
      </c>
      <c r="I12" s="102">
        <v>271.82499999999999</v>
      </c>
      <c r="J12" s="103">
        <v>136.24100000000001</v>
      </c>
      <c r="K12" s="84">
        <f t="shared" si="0"/>
        <v>2985.6189999999997</v>
      </c>
      <c r="L12" s="104"/>
      <c r="M12" s="106" t="s">
        <v>542</v>
      </c>
      <c r="N12" s="106" t="s">
        <v>543</v>
      </c>
      <c r="O12" s="106" t="s">
        <v>544</v>
      </c>
    </row>
    <row r="13" spans="1:15" ht="18.75" customHeight="1" thickBot="1" x14ac:dyDescent="0.3">
      <c r="A13" s="94" t="s">
        <v>545</v>
      </c>
      <c r="B13" s="94"/>
      <c r="C13" s="95">
        <v>10229.522000000001</v>
      </c>
      <c r="D13" s="101">
        <v>9325.94</v>
      </c>
      <c r="E13" s="102">
        <v>9862.1039999999994</v>
      </c>
      <c r="F13" s="102">
        <v>10540.422</v>
      </c>
      <c r="G13" s="102">
        <v>11234.977000000001</v>
      </c>
      <c r="H13" s="102">
        <v>11888.07</v>
      </c>
      <c r="I13" s="102">
        <v>12690.663</v>
      </c>
      <c r="J13" s="103">
        <v>13859.651</v>
      </c>
      <c r="K13" s="84">
        <f t="shared" si="0"/>
        <v>79401.827000000005</v>
      </c>
      <c r="L13" s="104"/>
      <c r="M13" s="106" t="s">
        <v>546</v>
      </c>
      <c r="N13" s="106" t="s">
        <v>546</v>
      </c>
      <c r="O13" s="106" t="s">
        <v>547</v>
      </c>
    </row>
    <row r="14" spans="1:15" ht="18.75" customHeight="1" thickBot="1" x14ac:dyDescent="0.3">
      <c r="A14" s="94" t="s">
        <v>548</v>
      </c>
      <c r="B14" s="94"/>
      <c r="C14" s="95">
        <v>169.083</v>
      </c>
      <c r="D14" s="101">
        <v>275.45400000000001</v>
      </c>
      <c r="E14" s="102">
        <v>281.12</v>
      </c>
      <c r="F14" s="102">
        <v>284.47199999999998</v>
      </c>
      <c r="G14" s="102">
        <v>310.25799999999998</v>
      </c>
      <c r="H14" s="102">
        <v>344.19799999999998</v>
      </c>
      <c r="I14" s="102">
        <v>371.98899999999998</v>
      </c>
      <c r="J14" s="103">
        <v>430.75200000000001</v>
      </c>
      <c r="K14" s="84">
        <f t="shared" si="0"/>
        <v>2298.2429999999999</v>
      </c>
      <c r="L14" s="104"/>
      <c r="M14" s="106" t="s">
        <v>549</v>
      </c>
      <c r="N14" s="106" t="s">
        <v>550</v>
      </c>
      <c r="O14" s="108" t="s">
        <v>551</v>
      </c>
    </row>
    <row r="15" spans="1:15" ht="18.75" customHeight="1" thickBot="1" x14ac:dyDescent="0.3">
      <c r="A15" s="94" t="s">
        <v>552</v>
      </c>
      <c r="B15" s="94"/>
      <c r="C15" s="95">
        <v>1383.6179999999999</v>
      </c>
      <c r="D15" s="101">
        <v>1556.2380000000001</v>
      </c>
      <c r="E15" s="102">
        <v>1592.146</v>
      </c>
      <c r="F15" s="102">
        <v>1727.3420000000001</v>
      </c>
      <c r="G15" s="102">
        <v>2014.1569999999999</v>
      </c>
      <c r="H15" s="102">
        <v>2312.5819999999999</v>
      </c>
      <c r="I15" s="102">
        <v>2623.9189999999999</v>
      </c>
      <c r="J15" s="103">
        <v>2948.14</v>
      </c>
      <c r="K15" s="84">
        <f t="shared" si="0"/>
        <v>14774.523999999999</v>
      </c>
      <c r="L15" s="104"/>
      <c r="M15" s="106" t="s">
        <v>553</v>
      </c>
      <c r="N15" s="106" t="s">
        <v>554</v>
      </c>
      <c r="O15" s="106" t="s">
        <v>555</v>
      </c>
    </row>
    <row r="16" spans="1:15" ht="18.75" customHeight="1" thickBot="1" x14ac:dyDescent="0.3">
      <c r="A16" s="94" t="s">
        <v>556</v>
      </c>
      <c r="B16" s="94"/>
      <c r="C16" s="95">
        <v>118.374</v>
      </c>
      <c r="D16" s="101">
        <v>119.36</v>
      </c>
      <c r="E16" s="102">
        <v>123.143</v>
      </c>
      <c r="F16" s="102">
        <v>126.73099999999999</v>
      </c>
      <c r="G16" s="102">
        <v>130.68</v>
      </c>
      <c r="H16" s="102">
        <v>134.548</v>
      </c>
      <c r="I16" s="102">
        <v>138.72300000000001</v>
      </c>
      <c r="J16" s="103">
        <v>146.28399999999999</v>
      </c>
      <c r="K16" s="84">
        <f t="shared" si="0"/>
        <v>919.46899999999994</v>
      </c>
      <c r="L16" s="104"/>
      <c r="M16" s="106" t="s">
        <v>557</v>
      </c>
      <c r="N16" s="106" t="s">
        <v>558</v>
      </c>
      <c r="O16" s="106" t="s">
        <v>559</v>
      </c>
    </row>
    <row r="17" spans="1:15" ht="18.75" customHeight="1" thickBot="1" x14ac:dyDescent="0.3">
      <c r="A17" s="94" t="s">
        <v>560</v>
      </c>
      <c r="B17" s="94"/>
      <c r="C17" s="95">
        <v>105.83199999999999</v>
      </c>
      <c r="D17" s="101">
        <v>118.294</v>
      </c>
      <c r="E17" s="102">
        <v>122.039</v>
      </c>
      <c r="F17" s="102">
        <v>125.593</v>
      </c>
      <c r="G17" s="102">
        <v>129.50299999999999</v>
      </c>
      <c r="H17" s="102">
        <v>133.33099999999999</v>
      </c>
      <c r="I17" s="102">
        <v>137.464</v>
      </c>
      <c r="J17" s="103">
        <v>141.785</v>
      </c>
      <c r="K17" s="84">
        <f t="shared" si="0"/>
        <v>908.0089999999999</v>
      </c>
      <c r="L17" s="104"/>
      <c r="M17" s="106" t="s">
        <v>561</v>
      </c>
      <c r="N17" s="106" t="s">
        <v>562</v>
      </c>
      <c r="O17" s="106" t="s">
        <v>563</v>
      </c>
    </row>
    <row r="18" spans="1:15" ht="18.75" customHeight="1" thickBot="1" x14ac:dyDescent="0.3">
      <c r="A18" s="109" t="s">
        <v>564</v>
      </c>
      <c r="B18" s="109"/>
      <c r="C18" s="110">
        <v>1510.83</v>
      </c>
      <c r="D18" s="111">
        <v>1966.173</v>
      </c>
      <c r="E18" s="112">
        <v>2225.0160000000001</v>
      </c>
      <c r="F18" s="112">
        <v>2831.5630000000001</v>
      </c>
      <c r="G18" s="112">
        <v>3156.7090000000003</v>
      </c>
      <c r="H18" s="112">
        <v>3557.0709999999999</v>
      </c>
      <c r="I18" s="112">
        <v>3927.7100000000005</v>
      </c>
      <c r="J18" s="113">
        <v>4272.5169999999998</v>
      </c>
      <c r="K18" s="84">
        <f>SUM(D18:J18)</f>
        <v>21936.759000000002</v>
      </c>
      <c r="L18" s="114"/>
      <c r="M18" s="115" t="s">
        <v>565</v>
      </c>
      <c r="N18" s="115" t="s">
        <v>566</v>
      </c>
      <c r="O18" s="115" t="s">
        <v>567</v>
      </c>
    </row>
    <row r="19" spans="1:15" ht="18.75" customHeight="1" thickBot="1" x14ac:dyDescent="0.3">
      <c r="A19" s="94" t="s">
        <v>568</v>
      </c>
      <c r="B19" s="94"/>
      <c r="C19" s="95">
        <v>22.8</v>
      </c>
      <c r="D19" s="101">
        <v>410.45299999999997</v>
      </c>
      <c r="E19" s="102">
        <v>490.21899999999999</v>
      </c>
      <c r="F19" s="102">
        <v>745.80200000000002</v>
      </c>
      <c r="G19" s="102">
        <v>860.58</v>
      </c>
      <c r="H19" s="102">
        <v>927.245</v>
      </c>
      <c r="I19" s="102">
        <v>1077.4739999999999</v>
      </c>
      <c r="J19" s="103">
        <v>1338.3019999999999</v>
      </c>
      <c r="K19" s="84">
        <f t="shared" si="0"/>
        <v>5850.0749999999998</v>
      </c>
      <c r="L19" s="104"/>
      <c r="M19" s="100" t="s">
        <v>569</v>
      </c>
      <c r="N19" s="100" t="s">
        <v>570</v>
      </c>
      <c r="O19" s="100" t="s">
        <v>571</v>
      </c>
    </row>
    <row r="20" spans="1:15" ht="18.75" customHeight="1" thickBot="1" x14ac:dyDescent="0.3">
      <c r="A20" s="94" t="s">
        <v>572</v>
      </c>
      <c r="B20" s="94"/>
      <c r="C20" s="95">
        <v>1485.18</v>
      </c>
      <c r="D20" s="101">
        <v>1481.5450000000001</v>
      </c>
      <c r="E20" s="102">
        <v>1642.64</v>
      </c>
      <c r="F20" s="102">
        <v>1943.6790000000001</v>
      </c>
      <c r="G20" s="102">
        <v>2119.3270000000002</v>
      </c>
      <c r="H20" s="102">
        <v>2440.7339999999999</v>
      </c>
      <c r="I20" s="102">
        <v>2631.8490000000002</v>
      </c>
      <c r="J20" s="103">
        <v>2685.308</v>
      </c>
      <c r="K20" s="84">
        <f t="shared" si="0"/>
        <v>14945.082000000002</v>
      </c>
      <c r="L20" s="104"/>
      <c r="M20" s="100" t="s">
        <v>573</v>
      </c>
      <c r="N20" s="100" t="s">
        <v>573</v>
      </c>
      <c r="O20" s="100" t="s">
        <v>574</v>
      </c>
    </row>
    <row r="21" spans="1:15" ht="18.75" customHeight="1" thickBot="1" x14ac:dyDescent="0.3">
      <c r="A21" s="94" t="s">
        <v>575</v>
      </c>
      <c r="B21" s="94"/>
      <c r="C21" s="95">
        <v>2.85</v>
      </c>
      <c r="D21" s="101">
        <v>74.174999999999997</v>
      </c>
      <c r="E21" s="102">
        <v>92.156999999999996</v>
      </c>
      <c r="F21" s="102">
        <v>142.08199999999999</v>
      </c>
      <c r="G21" s="102">
        <v>176.80199999999999</v>
      </c>
      <c r="H21" s="102">
        <v>189.09200000000001</v>
      </c>
      <c r="I21" s="102">
        <v>218.387</v>
      </c>
      <c r="J21" s="103">
        <v>248.90700000000001</v>
      </c>
      <c r="K21" s="84">
        <f t="shared" si="0"/>
        <v>1141.6019999999999</v>
      </c>
      <c r="L21" s="104"/>
      <c r="M21" s="100" t="s">
        <v>576</v>
      </c>
      <c r="N21" s="100" t="s">
        <v>577</v>
      </c>
      <c r="O21" s="100" t="s">
        <v>578</v>
      </c>
    </row>
    <row r="22" spans="1:15" ht="18.75" customHeight="1" thickBot="1" x14ac:dyDescent="0.3">
      <c r="A22" s="94"/>
      <c r="B22" s="94"/>
      <c r="C22" s="107">
        <v>0</v>
      </c>
      <c r="D22" s="96">
        <v>0</v>
      </c>
      <c r="E22" s="97">
        <v>0</v>
      </c>
      <c r="F22" s="97">
        <v>0</v>
      </c>
      <c r="G22" s="97">
        <v>0</v>
      </c>
      <c r="H22" s="97">
        <v>0</v>
      </c>
      <c r="I22" s="97">
        <v>0</v>
      </c>
      <c r="J22" s="98">
        <v>0</v>
      </c>
      <c r="K22" s="84">
        <f t="shared" si="0"/>
        <v>0</v>
      </c>
      <c r="L22" s="99"/>
      <c r="M22" s="100" t="s">
        <v>579</v>
      </c>
      <c r="N22" s="100" t="s">
        <v>580</v>
      </c>
      <c r="O22" s="100" t="s">
        <v>580</v>
      </c>
    </row>
    <row r="23" spans="1:15" ht="18.75" customHeight="1" thickBot="1" x14ac:dyDescent="0.3">
      <c r="A23" s="94" t="s">
        <v>581</v>
      </c>
      <c r="B23" s="94"/>
      <c r="C23" s="95">
        <v>228.77699999999996</v>
      </c>
      <c r="D23" s="101">
        <v>243.14399999999998</v>
      </c>
      <c r="E23" s="102">
        <v>321.18200000000013</v>
      </c>
      <c r="F23" s="102">
        <v>340.15899999999999</v>
      </c>
      <c r="G23" s="102">
        <v>349.00999999999993</v>
      </c>
      <c r="H23" s="102">
        <v>308.21899999999999</v>
      </c>
      <c r="I23" s="102">
        <v>360.53899999999993</v>
      </c>
      <c r="J23" s="103">
        <v>370.87600000000003</v>
      </c>
      <c r="K23" s="84">
        <f>SUM(D23:J23)</f>
        <v>2293.1290000000004</v>
      </c>
      <c r="L23" s="104"/>
      <c r="M23" s="106" t="s">
        <v>582</v>
      </c>
      <c r="N23" s="106" t="s">
        <v>583</v>
      </c>
      <c r="O23" s="106" t="s">
        <v>584</v>
      </c>
    </row>
    <row r="24" spans="1:15" ht="18.75" customHeight="1" thickBot="1" x14ac:dyDescent="0.3">
      <c r="A24" s="94" t="s">
        <v>585</v>
      </c>
      <c r="B24" s="94"/>
      <c r="C24" s="95">
        <v>320.37999999999994</v>
      </c>
      <c r="D24" s="101">
        <v>263.87699999999995</v>
      </c>
      <c r="E24" s="102">
        <v>271.42600000000004</v>
      </c>
      <c r="F24" s="102">
        <v>278.48900000000003</v>
      </c>
      <c r="G24" s="102">
        <v>286.10500000000002</v>
      </c>
      <c r="H24" s="102">
        <v>293.447</v>
      </c>
      <c r="I24" s="102">
        <v>301.47800000000001</v>
      </c>
      <c r="J24" s="103">
        <v>308.63200000000006</v>
      </c>
      <c r="K24" s="84">
        <f>SUM(D24:J24)</f>
        <v>2003.4540000000002</v>
      </c>
      <c r="L24" s="104"/>
      <c r="M24" s="106" t="s">
        <v>218</v>
      </c>
      <c r="N24" s="106" t="s">
        <v>586</v>
      </c>
      <c r="O24" s="106" t="s">
        <v>587</v>
      </c>
    </row>
    <row r="25" spans="1:15" ht="18.75" customHeight="1" thickBot="1" x14ac:dyDescent="0.3">
      <c r="A25" s="94" t="s">
        <v>588</v>
      </c>
      <c r="B25" s="94"/>
      <c r="C25" s="95">
        <v>42.356000000000002</v>
      </c>
      <c r="D25" s="116">
        <v>105.96799999999848</v>
      </c>
      <c r="E25" s="117">
        <v>183.29699999999866</v>
      </c>
      <c r="F25" s="117">
        <v>264.76799999999935</v>
      </c>
      <c r="G25" s="117">
        <v>292.42800000000057</v>
      </c>
      <c r="H25" s="117">
        <v>321.7490000000015</v>
      </c>
      <c r="I25" s="117">
        <v>433.44299999999964</v>
      </c>
      <c r="J25" s="118">
        <v>476.35199999999963</v>
      </c>
      <c r="K25" s="84">
        <f>SUM(D25:J25)</f>
        <v>2078.0049999999983</v>
      </c>
      <c r="L25" s="104"/>
      <c r="M25" s="106" t="s">
        <v>589</v>
      </c>
      <c r="N25" s="106" t="s">
        <v>590</v>
      </c>
      <c r="O25" s="106" t="s">
        <v>591</v>
      </c>
    </row>
    <row r="26" spans="1:15" s="87" customFormat="1" ht="18.75" customHeight="1" thickBot="1" x14ac:dyDescent="0.3">
      <c r="A26" s="79" t="s">
        <v>592</v>
      </c>
      <c r="B26" s="79" t="s">
        <v>593</v>
      </c>
      <c r="C26" s="80">
        <f>SUM(C27:C34)</f>
        <v>54508.495999999992</v>
      </c>
      <c r="D26" s="81">
        <v>47413</v>
      </c>
      <c r="E26" s="82">
        <v>49147</v>
      </c>
      <c r="F26" s="82">
        <v>50837</v>
      </c>
      <c r="G26" s="82">
        <v>52417</v>
      </c>
      <c r="H26" s="82">
        <v>54032</v>
      </c>
      <c r="I26" s="82">
        <v>55670</v>
      </c>
      <c r="J26" s="83">
        <v>57275</v>
      </c>
      <c r="K26" s="84">
        <f>SUM(D26:J26)</f>
        <v>366791</v>
      </c>
      <c r="L26" s="85" t="s">
        <v>594</v>
      </c>
      <c r="M26" s="86" t="s">
        <v>595</v>
      </c>
      <c r="N26" s="86" t="s">
        <v>596</v>
      </c>
      <c r="O26" s="86" t="s">
        <v>597</v>
      </c>
    </row>
    <row r="27" spans="1:15" s="66" customFormat="1" ht="18.75" customHeight="1" thickBot="1" x14ac:dyDescent="0.3">
      <c r="A27" s="88" t="s">
        <v>598</v>
      </c>
      <c r="B27" s="88"/>
      <c r="C27" s="84">
        <v>0</v>
      </c>
      <c r="D27" s="89">
        <v>1804.0540000000001</v>
      </c>
      <c r="E27" s="90">
        <v>1407.162</v>
      </c>
      <c r="F27" s="90">
        <v>0</v>
      </c>
      <c r="G27" s="90">
        <v>0</v>
      </c>
      <c r="H27" s="90">
        <v>0</v>
      </c>
      <c r="I27" s="90">
        <v>0</v>
      </c>
      <c r="J27" s="91">
        <v>0</v>
      </c>
      <c r="K27" s="84">
        <f t="shared" si="0"/>
        <v>3211.2160000000003</v>
      </c>
      <c r="L27" s="92"/>
      <c r="M27" s="93" t="s">
        <v>599</v>
      </c>
      <c r="N27" s="93" t="s">
        <v>600</v>
      </c>
      <c r="O27" s="93" t="s">
        <v>601</v>
      </c>
    </row>
    <row r="28" spans="1:15" ht="18.75" customHeight="1" thickBot="1" x14ac:dyDescent="0.3">
      <c r="A28" s="94" t="s">
        <v>602</v>
      </c>
      <c r="B28" s="94"/>
      <c r="C28" s="95">
        <v>31923.519</v>
      </c>
      <c r="D28" s="101">
        <v>23634.758000000002</v>
      </c>
      <c r="E28" s="102">
        <v>24639.3</v>
      </c>
      <c r="F28" s="102">
        <v>25612.45</v>
      </c>
      <c r="G28" s="102">
        <v>26505.94</v>
      </c>
      <c r="H28" s="102">
        <v>27414.428</v>
      </c>
      <c r="I28" s="102">
        <v>28335.651000000002</v>
      </c>
      <c r="J28" s="103">
        <v>29231.888999999999</v>
      </c>
      <c r="K28" s="84">
        <f t="shared" si="0"/>
        <v>185374.416</v>
      </c>
      <c r="L28" s="104"/>
      <c r="M28" s="106" t="s">
        <v>603</v>
      </c>
      <c r="N28" s="106" t="s">
        <v>604</v>
      </c>
      <c r="O28" s="106" t="s">
        <v>605</v>
      </c>
    </row>
    <row r="29" spans="1:15" ht="18.75" customHeight="1" thickBot="1" x14ac:dyDescent="0.3">
      <c r="A29" s="94" t="s">
        <v>606</v>
      </c>
      <c r="B29" s="94"/>
      <c r="C29" s="95">
        <v>2041.3440000000001</v>
      </c>
      <c r="D29" s="101">
        <v>4802.2529999999997</v>
      </c>
      <c r="E29" s="102">
        <v>4898.2979999999998</v>
      </c>
      <c r="F29" s="102">
        <v>4996.2640000000001</v>
      </c>
      <c r="G29" s="102">
        <v>5096.1890000000003</v>
      </c>
      <c r="H29" s="102">
        <v>5198.1130000000003</v>
      </c>
      <c r="I29" s="102">
        <v>5302.0749999999998</v>
      </c>
      <c r="J29" s="103">
        <v>5408.1170000000002</v>
      </c>
      <c r="K29" s="84">
        <f t="shared" si="0"/>
        <v>35701.309000000001</v>
      </c>
      <c r="L29" s="104"/>
      <c r="M29" s="106" t="s">
        <v>607</v>
      </c>
      <c r="N29" s="106" t="s">
        <v>608</v>
      </c>
      <c r="O29" s="106" t="s">
        <v>609</v>
      </c>
    </row>
    <row r="30" spans="1:15" ht="18.75" customHeight="1" thickBot="1" x14ac:dyDescent="0.3">
      <c r="A30" s="94" t="s">
        <v>610</v>
      </c>
      <c r="B30" s="94"/>
      <c r="C30" s="95">
        <v>6566.817</v>
      </c>
      <c r="D30" s="101">
        <v>7503.0959999999995</v>
      </c>
      <c r="E30" s="102">
        <v>7653.1580000000004</v>
      </c>
      <c r="F30" s="102">
        <v>7806.2209999999995</v>
      </c>
      <c r="G30" s="102">
        <v>7962.3459999999995</v>
      </c>
      <c r="H30" s="102">
        <v>8121.5919999999996</v>
      </c>
      <c r="I30" s="102">
        <v>8284.0239999999994</v>
      </c>
      <c r="J30" s="103">
        <v>8449.7049999999999</v>
      </c>
      <c r="K30" s="84">
        <f t="shared" si="0"/>
        <v>55780.141999999993</v>
      </c>
      <c r="L30" s="104"/>
      <c r="M30" s="106" t="s">
        <v>611</v>
      </c>
      <c r="N30" s="106" t="s">
        <v>612</v>
      </c>
      <c r="O30" s="106" t="s">
        <v>613</v>
      </c>
    </row>
    <row r="31" spans="1:15" ht="18.75" customHeight="1" thickBot="1" x14ac:dyDescent="0.3">
      <c r="A31" s="94" t="s">
        <v>614</v>
      </c>
      <c r="B31" s="94"/>
      <c r="C31" s="95">
        <v>1355.931</v>
      </c>
      <c r="D31" s="101">
        <v>507.35700000000003</v>
      </c>
      <c r="E31" s="102">
        <v>740.81</v>
      </c>
      <c r="F31" s="102">
        <v>1057.924</v>
      </c>
      <c r="G31" s="102">
        <v>1922.24</v>
      </c>
      <c r="H31" s="102">
        <v>1960.6849999999999</v>
      </c>
      <c r="I31" s="102">
        <v>1999.8979999999999</v>
      </c>
      <c r="J31" s="103">
        <v>2039.896</v>
      </c>
      <c r="K31" s="84">
        <f t="shared" si="0"/>
        <v>10228.81</v>
      </c>
      <c r="L31" s="104"/>
      <c r="M31" s="106" t="s">
        <v>615</v>
      </c>
      <c r="N31" s="106" t="s">
        <v>616</v>
      </c>
      <c r="O31" s="106" t="s">
        <v>617</v>
      </c>
    </row>
    <row r="32" spans="1:15" ht="18.75" customHeight="1" thickBot="1" x14ac:dyDescent="0.3">
      <c r="A32" s="94" t="s">
        <v>618</v>
      </c>
      <c r="B32" s="94"/>
      <c r="C32" s="95">
        <v>12361.937</v>
      </c>
      <c r="D32" s="101">
        <v>8950.1869999999999</v>
      </c>
      <c r="E32" s="102">
        <v>9592.8420000000006</v>
      </c>
      <c r="F32" s="102">
        <v>11145.71</v>
      </c>
      <c r="G32" s="102">
        <v>10707.092000000001</v>
      </c>
      <c r="H32" s="102">
        <v>11108.67</v>
      </c>
      <c r="I32" s="102">
        <v>11515.529</v>
      </c>
      <c r="J32" s="103">
        <v>11908.329</v>
      </c>
      <c r="K32" s="84">
        <f t="shared" si="0"/>
        <v>74928.359000000011</v>
      </c>
      <c r="L32" s="104"/>
      <c r="M32" s="106" t="s">
        <v>619</v>
      </c>
      <c r="N32" s="106" t="s">
        <v>620</v>
      </c>
      <c r="O32" s="106" t="s">
        <v>621</v>
      </c>
    </row>
    <row r="33" spans="1:15" ht="18.75" customHeight="1" thickBot="1" x14ac:dyDescent="0.3">
      <c r="A33" s="94" t="s">
        <v>622</v>
      </c>
      <c r="B33" s="94"/>
      <c r="C33" s="95">
        <v>258.94799999999998</v>
      </c>
      <c r="D33" s="101">
        <v>210.24</v>
      </c>
      <c r="E33" s="102">
        <v>214.44499999999999</v>
      </c>
      <c r="F33" s="102">
        <v>218.73400000000001</v>
      </c>
      <c r="G33" s="102">
        <v>223.10900000000001</v>
      </c>
      <c r="H33" s="102">
        <v>227.571</v>
      </c>
      <c r="I33" s="102">
        <v>232.12200000000001</v>
      </c>
      <c r="J33" s="103">
        <v>236.76499999999999</v>
      </c>
      <c r="K33" s="84">
        <f t="shared" si="0"/>
        <v>1562.9859999999999</v>
      </c>
      <c r="L33" s="104"/>
      <c r="M33" s="106" t="s">
        <v>623</v>
      </c>
      <c r="N33" s="106" t="s">
        <v>624</v>
      </c>
      <c r="O33" s="106" t="s">
        <v>625</v>
      </c>
    </row>
    <row r="34" spans="1:15" ht="18.75" customHeight="1" thickBot="1" x14ac:dyDescent="0.3">
      <c r="A34" s="109" t="s">
        <v>626</v>
      </c>
      <c r="B34" s="109"/>
      <c r="C34" s="110">
        <v>0</v>
      </c>
      <c r="D34" s="111">
        <v>1.0549999999946067</v>
      </c>
      <c r="E34" s="112">
        <v>0.98500000000575483</v>
      </c>
      <c r="F34" s="112">
        <v>-0.3029999999995141</v>
      </c>
      <c r="G34" s="112">
        <v>8.399999999929264E-2</v>
      </c>
      <c r="H34" s="112">
        <v>0.94099999999880879</v>
      </c>
      <c r="I34" s="112">
        <v>0.70099999999848706</v>
      </c>
      <c r="J34" s="113">
        <v>0.29899999999850024</v>
      </c>
      <c r="K34" s="84">
        <f t="shared" si="0"/>
        <v>3.7619999999959362</v>
      </c>
      <c r="L34" s="114"/>
      <c r="M34" s="115" t="s">
        <v>589</v>
      </c>
      <c r="N34" s="115" t="s">
        <v>590</v>
      </c>
      <c r="O34" s="115" t="s">
        <v>591</v>
      </c>
    </row>
    <row r="35" spans="1:15" s="87" customFormat="1" ht="18.75" customHeight="1" thickBot="1" x14ac:dyDescent="0.3">
      <c r="A35" s="79" t="s">
        <v>627</v>
      </c>
      <c r="B35" s="79" t="s">
        <v>628</v>
      </c>
      <c r="C35" s="80">
        <f>SUM(C36:C43)</f>
        <v>63015.163</v>
      </c>
      <c r="D35" s="81">
        <v>59303</v>
      </c>
      <c r="E35" s="82">
        <v>59599</v>
      </c>
      <c r="F35" s="82">
        <v>59909</v>
      </c>
      <c r="G35" s="82">
        <v>60191</v>
      </c>
      <c r="H35" s="82">
        <v>60267</v>
      </c>
      <c r="I35" s="82">
        <v>60344</v>
      </c>
      <c r="J35" s="83">
        <v>60421</v>
      </c>
      <c r="K35" s="84">
        <f>SUM(D35:J35)</f>
        <v>420034</v>
      </c>
      <c r="L35" s="85">
        <v>2</v>
      </c>
      <c r="M35" s="119" t="s">
        <v>629</v>
      </c>
      <c r="N35" s="119" t="s">
        <v>630</v>
      </c>
      <c r="O35" s="119" t="s">
        <v>631</v>
      </c>
    </row>
    <row r="36" spans="1:15" s="66" customFormat="1" ht="32.25" customHeight="1" thickBot="1" x14ac:dyDescent="0.3">
      <c r="A36" s="88" t="s">
        <v>632</v>
      </c>
      <c r="B36" s="88"/>
      <c r="C36" s="84">
        <v>44924.49</v>
      </c>
      <c r="D36" s="89">
        <v>44130</v>
      </c>
      <c r="E36" s="90">
        <v>44368</v>
      </c>
      <c r="F36" s="90">
        <v>44628</v>
      </c>
      <c r="G36" s="90">
        <v>44863</v>
      </c>
      <c r="H36" s="90">
        <v>44889</v>
      </c>
      <c r="I36" s="90">
        <v>44916</v>
      </c>
      <c r="J36" s="91">
        <v>44941</v>
      </c>
      <c r="K36" s="84">
        <f t="shared" si="0"/>
        <v>312735</v>
      </c>
      <c r="L36" s="92"/>
      <c r="M36" s="120" t="s">
        <v>633</v>
      </c>
      <c r="N36" s="120" t="s">
        <v>634</v>
      </c>
      <c r="O36" s="120" t="s">
        <v>635</v>
      </c>
    </row>
    <row r="37" spans="1:15" ht="18.75" customHeight="1" thickBot="1" x14ac:dyDescent="0.3">
      <c r="A37" s="94" t="s">
        <v>636</v>
      </c>
      <c r="B37" s="94"/>
      <c r="C37" s="95">
        <v>14451.066000000001</v>
      </c>
      <c r="D37" s="101">
        <v>13652.28</v>
      </c>
      <c r="E37" s="102">
        <v>13652.79</v>
      </c>
      <c r="F37" s="102">
        <v>13653.312</v>
      </c>
      <c r="G37" s="102">
        <v>13653.843000000001</v>
      </c>
      <c r="H37" s="102">
        <v>13654.385</v>
      </c>
      <c r="I37" s="102">
        <v>13654.939</v>
      </c>
      <c r="J37" s="103">
        <v>13655.503000000001</v>
      </c>
      <c r="K37" s="84">
        <f t="shared" si="0"/>
        <v>95577.051999999996</v>
      </c>
      <c r="L37" s="104"/>
      <c r="M37" s="106" t="s">
        <v>637</v>
      </c>
      <c r="N37" s="106" t="s">
        <v>638</v>
      </c>
      <c r="O37" s="108" t="s">
        <v>639</v>
      </c>
    </row>
    <row r="38" spans="1:15" s="123" customFormat="1" ht="18.75" customHeight="1" thickBot="1" x14ac:dyDescent="0.3">
      <c r="A38" s="121" t="s">
        <v>640</v>
      </c>
      <c r="B38" s="121"/>
      <c r="C38" s="95">
        <v>974.75300000000004</v>
      </c>
      <c r="D38" s="101">
        <v>1017.3049999999999</v>
      </c>
      <c r="E38" s="102">
        <v>1035.5070000000001</v>
      </c>
      <c r="F38" s="102">
        <v>1049.4970000000001</v>
      </c>
      <c r="G38" s="102">
        <v>1058.3420000000001</v>
      </c>
      <c r="H38" s="102">
        <v>1069.3019999999999</v>
      </c>
      <c r="I38" s="102">
        <v>1078.92</v>
      </c>
      <c r="J38" s="103">
        <v>1095.9690000000001</v>
      </c>
      <c r="K38" s="122">
        <f t="shared" si="0"/>
        <v>7404.8419999999996</v>
      </c>
      <c r="L38" s="104"/>
      <c r="M38" s="106" t="s">
        <v>641</v>
      </c>
      <c r="N38" s="106" t="s">
        <v>642</v>
      </c>
      <c r="O38" s="106" t="s">
        <v>643</v>
      </c>
    </row>
    <row r="39" spans="1:15" s="123" customFormat="1" ht="18.75" customHeight="1" thickBot="1" x14ac:dyDescent="0.3">
      <c r="A39" s="121"/>
      <c r="B39" s="121"/>
      <c r="C39" s="95">
        <v>825.45299999999997</v>
      </c>
      <c r="D39" s="124">
        <v>866.27480000000003</v>
      </c>
      <c r="E39" s="102">
        <v>884.47299999999996</v>
      </c>
      <c r="F39" s="102">
        <v>898.46410000000003</v>
      </c>
      <c r="G39" s="102">
        <v>912.30849999999998</v>
      </c>
      <c r="H39" s="102">
        <v>933.26779999999997</v>
      </c>
      <c r="I39" s="102">
        <v>941.88509999999997</v>
      </c>
      <c r="J39" s="125">
        <v>959.93370000000004</v>
      </c>
      <c r="K39" s="122">
        <v>6396.607</v>
      </c>
      <c r="L39" s="104"/>
      <c r="M39" s="106" t="s">
        <v>644</v>
      </c>
      <c r="N39" s="106"/>
      <c r="O39" s="106"/>
    </row>
    <row r="40" spans="1:15" s="123" customFormat="1" ht="18.75" customHeight="1" thickBot="1" x14ac:dyDescent="0.3">
      <c r="A40" s="121"/>
      <c r="B40" s="121"/>
      <c r="C40" s="126">
        <v>149.30000000000001</v>
      </c>
      <c r="D40" s="127">
        <v>151.03020000000001</v>
      </c>
      <c r="E40" s="128">
        <v>151.03399999999999</v>
      </c>
      <c r="F40" s="128">
        <v>151.03290000000001</v>
      </c>
      <c r="G40" s="128">
        <v>146.0335</v>
      </c>
      <c r="H40" s="128">
        <v>136.0342</v>
      </c>
      <c r="I40" s="128">
        <v>137.03489999999999</v>
      </c>
      <c r="J40" s="129">
        <v>136.03530000000001</v>
      </c>
      <c r="K40" s="84">
        <v>1008.235</v>
      </c>
      <c r="L40" s="104"/>
      <c r="M40" s="106" t="s">
        <v>645</v>
      </c>
      <c r="N40" s="106"/>
      <c r="O40" s="106"/>
    </row>
    <row r="41" spans="1:15" ht="18.75" customHeight="1" thickBot="1" x14ac:dyDescent="0.3">
      <c r="A41" s="94" t="s">
        <v>646</v>
      </c>
      <c r="B41" s="94"/>
      <c r="C41" s="95">
        <v>366.59100000000001</v>
      </c>
      <c r="D41" s="101">
        <v>404.61200000000002</v>
      </c>
      <c r="E41" s="102">
        <v>435.09699999999998</v>
      </c>
      <c r="F41" s="102">
        <v>462.79599999999999</v>
      </c>
      <c r="G41" s="102">
        <v>493.73700000000002</v>
      </c>
      <c r="H41" s="102">
        <v>523.54700000000003</v>
      </c>
      <c r="I41" s="102">
        <v>555.74</v>
      </c>
      <c r="J41" s="103">
        <v>581.12599999999998</v>
      </c>
      <c r="K41" s="84">
        <f t="shared" si="0"/>
        <v>3456.6550000000007</v>
      </c>
      <c r="L41" s="104"/>
      <c r="M41" s="106" t="s">
        <v>647</v>
      </c>
      <c r="N41" s="106" t="s">
        <v>648</v>
      </c>
      <c r="O41" s="106" t="s">
        <v>649</v>
      </c>
    </row>
    <row r="42" spans="1:15" ht="18.75" customHeight="1" thickBot="1" x14ac:dyDescent="0.3">
      <c r="A42" s="94" t="s">
        <v>650</v>
      </c>
      <c r="B42" s="94"/>
      <c r="C42" s="95">
        <v>51.1</v>
      </c>
      <c r="D42" s="101">
        <v>52.120999999999995</v>
      </c>
      <c r="E42" s="102">
        <v>53.164000000000001</v>
      </c>
      <c r="F42" s="102">
        <v>54.225999999999999</v>
      </c>
      <c r="G42" s="102">
        <v>55.311</v>
      </c>
      <c r="H42" s="102">
        <v>56.418000000000006</v>
      </c>
      <c r="I42" s="102">
        <v>57.546000000000006</v>
      </c>
      <c r="J42" s="103">
        <v>58.698</v>
      </c>
      <c r="K42" s="84">
        <f t="shared" si="0"/>
        <v>387.48399999999998</v>
      </c>
      <c r="L42" s="104"/>
      <c r="M42" s="106" t="s">
        <v>651</v>
      </c>
      <c r="N42" s="106" t="s">
        <v>583</v>
      </c>
      <c r="O42" s="106" t="s">
        <v>584</v>
      </c>
    </row>
    <row r="43" spans="1:15" ht="18.75" customHeight="1" thickBot="1" x14ac:dyDescent="0.3">
      <c r="A43" s="109" t="s">
        <v>652</v>
      </c>
      <c r="B43" s="109"/>
      <c r="C43" s="110">
        <v>1272.4100000000001</v>
      </c>
      <c r="D43" s="111">
        <v>46.682000000000002</v>
      </c>
      <c r="E43" s="112">
        <v>54.442</v>
      </c>
      <c r="F43" s="112">
        <v>61.168999999999997</v>
      </c>
      <c r="G43" s="112">
        <v>66.766999999999996</v>
      </c>
      <c r="H43" s="112">
        <v>74.347999999999999</v>
      </c>
      <c r="I43" s="112">
        <v>80.855000000000004</v>
      </c>
      <c r="J43" s="113">
        <v>88.703999999999994</v>
      </c>
      <c r="K43" s="84">
        <f t="shared" si="0"/>
        <v>472.96700000000004</v>
      </c>
      <c r="L43" s="114"/>
      <c r="M43" s="115" t="s">
        <v>589</v>
      </c>
      <c r="N43" s="115" t="s">
        <v>590</v>
      </c>
      <c r="O43" s="115" t="s">
        <v>591</v>
      </c>
    </row>
    <row r="44" spans="1:15" s="87" customFormat="1" ht="18.75" customHeight="1" thickBot="1" x14ac:dyDescent="0.3">
      <c r="A44" s="79" t="s">
        <v>653</v>
      </c>
      <c r="B44" s="79" t="s">
        <v>654</v>
      </c>
      <c r="C44" s="80">
        <f>SUM(C45:C58)</f>
        <v>2594.701</v>
      </c>
      <c r="D44" s="81">
        <v>2179</v>
      </c>
      <c r="E44" s="82">
        <v>2246</v>
      </c>
      <c r="F44" s="82">
        <v>2378</v>
      </c>
      <c r="G44" s="82">
        <v>2514</v>
      </c>
      <c r="H44" s="82">
        <v>2656</v>
      </c>
      <c r="I44" s="82">
        <v>2801</v>
      </c>
      <c r="J44" s="83">
        <v>2951</v>
      </c>
      <c r="K44" s="84">
        <f>SUM(D44:J44)</f>
        <v>17725</v>
      </c>
      <c r="L44" s="85">
        <v>3</v>
      </c>
      <c r="M44" s="119" t="s">
        <v>655</v>
      </c>
      <c r="N44" s="119" t="s">
        <v>656</v>
      </c>
      <c r="O44" s="119" t="s">
        <v>657</v>
      </c>
    </row>
    <row r="45" spans="1:15" s="66" customFormat="1" ht="18.75" customHeight="1" thickBot="1" x14ac:dyDescent="0.3">
      <c r="A45" s="88" t="s">
        <v>658</v>
      </c>
      <c r="B45" s="88"/>
      <c r="C45" s="84">
        <v>493.33</v>
      </c>
      <c r="D45" s="89">
        <v>403.25900000000001</v>
      </c>
      <c r="E45" s="90">
        <v>416.73599999999999</v>
      </c>
      <c r="F45" s="90">
        <v>430.59199999999998</v>
      </c>
      <c r="G45" s="90">
        <v>444.834</v>
      </c>
      <c r="H45" s="90">
        <v>459.47399999999999</v>
      </c>
      <c r="I45" s="90">
        <v>486.23899999999998</v>
      </c>
      <c r="J45" s="91">
        <v>496.291</v>
      </c>
      <c r="K45" s="84">
        <f t="shared" si="0"/>
        <v>3137.4250000000002</v>
      </c>
      <c r="L45" s="92"/>
      <c r="M45" s="93" t="s">
        <v>659</v>
      </c>
      <c r="N45" s="93" t="s">
        <v>660</v>
      </c>
      <c r="O45" s="93" t="s">
        <v>661</v>
      </c>
    </row>
    <row r="46" spans="1:15" ht="18.75" customHeight="1" thickBot="1" x14ac:dyDescent="0.3">
      <c r="A46" s="94" t="s">
        <v>662</v>
      </c>
      <c r="B46" s="94"/>
      <c r="C46" s="95">
        <v>481.65</v>
      </c>
      <c r="D46" s="101">
        <v>403.25900000000001</v>
      </c>
      <c r="E46" s="102">
        <v>414.75799999999998</v>
      </c>
      <c r="F46" s="102">
        <v>468.02499999999998</v>
      </c>
      <c r="G46" s="102">
        <v>523.66600000000005</v>
      </c>
      <c r="H46" s="102">
        <v>587.16300000000001</v>
      </c>
      <c r="I46" s="102">
        <v>634.63199999999995</v>
      </c>
      <c r="J46" s="103">
        <v>732.72299999999996</v>
      </c>
      <c r="K46" s="84">
        <f t="shared" si="0"/>
        <v>3764.2260000000001</v>
      </c>
      <c r="L46" s="104"/>
      <c r="M46" s="106" t="s">
        <v>663</v>
      </c>
      <c r="N46" s="106" t="s">
        <v>664</v>
      </c>
      <c r="O46" s="106" t="s">
        <v>665</v>
      </c>
    </row>
    <row r="47" spans="1:15" ht="18.75" customHeight="1" thickBot="1" x14ac:dyDescent="0.3">
      <c r="A47" s="94" t="s">
        <v>666</v>
      </c>
      <c r="B47" s="94"/>
      <c r="C47" s="95">
        <v>7.0940000000000003</v>
      </c>
      <c r="D47" s="101">
        <v>18.571000000000002</v>
      </c>
      <c r="E47" s="102">
        <v>18.943000000000001</v>
      </c>
      <c r="F47" s="102">
        <v>19.321000000000002</v>
      </c>
      <c r="G47" s="102">
        <v>19.707999999999998</v>
      </c>
      <c r="H47" s="102">
        <v>20.102</v>
      </c>
      <c r="I47" s="102">
        <v>20.504000000000001</v>
      </c>
      <c r="J47" s="103">
        <v>21.512</v>
      </c>
      <c r="K47" s="84">
        <f t="shared" si="0"/>
        <v>138.661</v>
      </c>
      <c r="L47" s="104"/>
      <c r="M47" s="106" t="s">
        <v>667</v>
      </c>
      <c r="N47" s="106" t="s">
        <v>668</v>
      </c>
      <c r="O47" s="106" t="s">
        <v>669</v>
      </c>
    </row>
    <row r="48" spans="1:15" ht="18.75" customHeight="1" thickBot="1" x14ac:dyDescent="0.3">
      <c r="A48" s="94" t="s">
        <v>670</v>
      </c>
      <c r="B48" s="94"/>
      <c r="C48" s="95">
        <v>44.65</v>
      </c>
      <c r="D48" s="101">
        <v>47.012</v>
      </c>
      <c r="E48" s="102">
        <v>49.250999999999998</v>
      </c>
      <c r="F48" s="102">
        <v>51.45</v>
      </c>
      <c r="G48" s="102">
        <v>53.831000000000003</v>
      </c>
      <c r="H48" s="102">
        <v>56.170999999999999</v>
      </c>
      <c r="I48" s="102">
        <v>58.7</v>
      </c>
      <c r="J48" s="103">
        <v>61.189</v>
      </c>
      <c r="K48" s="84">
        <f t="shared" si="0"/>
        <v>377.60400000000004</v>
      </c>
      <c r="L48" s="104"/>
      <c r="M48" s="106" t="s">
        <v>671</v>
      </c>
      <c r="N48" s="106" t="s">
        <v>671</v>
      </c>
      <c r="O48" s="106" t="s">
        <v>672</v>
      </c>
    </row>
    <row r="49" spans="1:15" ht="18.75" customHeight="1" thickBot="1" x14ac:dyDescent="0.3">
      <c r="A49" s="94" t="s">
        <v>673</v>
      </c>
      <c r="B49" s="94"/>
      <c r="C49" s="95">
        <v>34.200000000000003</v>
      </c>
      <c r="D49" s="101">
        <v>54.758000000000003</v>
      </c>
      <c r="E49" s="102">
        <v>57.369</v>
      </c>
      <c r="F49" s="102">
        <v>59.951999999999998</v>
      </c>
      <c r="G49" s="102">
        <v>62.615000000000002</v>
      </c>
      <c r="H49" s="102">
        <v>65.36</v>
      </c>
      <c r="I49" s="102">
        <v>68.191000000000003</v>
      </c>
      <c r="J49" s="103">
        <v>71.227999999999994</v>
      </c>
      <c r="K49" s="84">
        <f t="shared" si="0"/>
        <v>439.47300000000001</v>
      </c>
      <c r="L49" s="104"/>
      <c r="M49" s="106" t="s">
        <v>674</v>
      </c>
      <c r="N49" s="106" t="s">
        <v>675</v>
      </c>
      <c r="O49" s="106" t="s">
        <v>676</v>
      </c>
    </row>
    <row r="50" spans="1:15" ht="18.75" customHeight="1" thickBot="1" x14ac:dyDescent="0.3">
      <c r="A50" s="94" t="s">
        <v>677</v>
      </c>
      <c r="B50" s="94"/>
      <c r="C50" s="95">
        <v>0</v>
      </c>
      <c r="D50" s="101">
        <v>28.219000000000001</v>
      </c>
      <c r="E50" s="102">
        <v>29.257999999999999</v>
      </c>
      <c r="F50" s="102">
        <v>30.574000000000002</v>
      </c>
      <c r="G50" s="102">
        <v>31.902999999999999</v>
      </c>
      <c r="H50" s="102">
        <v>33.246000000000002</v>
      </c>
      <c r="I50" s="102">
        <v>34.606000000000002</v>
      </c>
      <c r="J50" s="103">
        <v>35.97</v>
      </c>
      <c r="K50" s="84">
        <f t="shared" si="0"/>
        <v>223.77600000000001</v>
      </c>
      <c r="L50" s="104"/>
      <c r="M50" s="106" t="s">
        <v>678</v>
      </c>
      <c r="N50" s="106" t="s">
        <v>679</v>
      </c>
      <c r="O50" s="106" t="s">
        <v>680</v>
      </c>
    </row>
    <row r="51" spans="1:15" ht="18.75" customHeight="1" thickBot="1" x14ac:dyDescent="0.3">
      <c r="A51" s="94" t="s">
        <v>681</v>
      </c>
      <c r="B51" s="94"/>
      <c r="C51" s="95">
        <v>28.091000000000001</v>
      </c>
      <c r="D51" s="101">
        <v>23.388000000000002</v>
      </c>
      <c r="E51" s="102">
        <v>24.25</v>
      </c>
      <c r="F51" s="102">
        <v>25.34</v>
      </c>
      <c r="G51" s="102">
        <v>26.440999999999999</v>
      </c>
      <c r="H51" s="102">
        <v>27.555</v>
      </c>
      <c r="I51" s="102">
        <v>28.681999999999999</v>
      </c>
      <c r="J51" s="103">
        <v>29.812000000000001</v>
      </c>
      <c r="K51" s="84">
        <f t="shared" si="0"/>
        <v>185.46800000000002</v>
      </c>
      <c r="L51" s="104"/>
      <c r="M51" s="106" t="s">
        <v>682</v>
      </c>
      <c r="N51" s="106" t="s">
        <v>683</v>
      </c>
      <c r="O51" s="106" t="s">
        <v>684</v>
      </c>
    </row>
    <row r="52" spans="1:15" ht="18.75" customHeight="1" thickBot="1" x14ac:dyDescent="0.3">
      <c r="A52" s="94" t="s">
        <v>685</v>
      </c>
      <c r="B52" s="94"/>
      <c r="C52" s="95">
        <v>350</v>
      </c>
      <c r="D52" s="101">
        <v>253.39400000000001</v>
      </c>
      <c r="E52" s="102">
        <v>258.52999999999997</v>
      </c>
      <c r="F52" s="102">
        <v>264.07100000000003</v>
      </c>
      <c r="G52" s="102">
        <v>270.22800000000001</v>
      </c>
      <c r="H52" s="102">
        <v>276.69</v>
      </c>
      <c r="I52" s="102">
        <v>282.69099999999997</v>
      </c>
      <c r="J52" s="103">
        <v>286.33199999999999</v>
      </c>
      <c r="K52" s="84">
        <f t="shared" si="0"/>
        <v>1891.9360000000001</v>
      </c>
      <c r="L52" s="104"/>
      <c r="M52" s="106" t="s">
        <v>686</v>
      </c>
      <c r="N52" s="106" t="s">
        <v>687</v>
      </c>
      <c r="O52" s="106" t="s">
        <v>688</v>
      </c>
    </row>
    <row r="53" spans="1:15" ht="18.75" customHeight="1" thickBot="1" x14ac:dyDescent="0.3">
      <c r="A53" s="94" t="s">
        <v>689</v>
      </c>
      <c r="B53" s="94"/>
      <c r="C53" s="95">
        <v>55.509</v>
      </c>
      <c r="D53" s="101">
        <v>58.579000000000001</v>
      </c>
      <c r="E53" s="102">
        <v>59.75</v>
      </c>
      <c r="F53" s="102">
        <v>62.16</v>
      </c>
      <c r="G53" s="102">
        <v>64.528999999999996</v>
      </c>
      <c r="H53" s="102">
        <v>66.394000000000005</v>
      </c>
      <c r="I53" s="102">
        <v>68.308000000000007</v>
      </c>
      <c r="J53" s="103">
        <v>69.674000000000007</v>
      </c>
      <c r="K53" s="84">
        <f t="shared" si="0"/>
        <v>449.39400000000001</v>
      </c>
      <c r="L53" s="104"/>
      <c r="M53" s="106" t="s">
        <v>690</v>
      </c>
      <c r="N53" s="106" t="s">
        <v>691</v>
      </c>
      <c r="O53" s="106" t="s">
        <v>692</v>
      </c>
    </row>
    <row r="54" spans="1:15" ht="18.75" customHeight="1" thickBot="1" x14ac:dyDescent="0.3">
      <c r="A54" s="94" t="s">
        <v>693</v>
      </c>
      <c r="B54" s="94"/>
      <c r="C54" s="95">
        <v>23.491</v>
      </c>
      <c r="D54" s="101">
        <v>24.053000000000001</v>
      </c>
      <c r="E54" s="102">
        <v>24.657</v>
      </c>
      <c r="F54" s="102">
        <v>25.893000000000001</v>
      </c>
      <c r="G54" s="102">
        <v>26.922999999999998</v>
      </c>
      <c r="H54" s="102">
        <v>27.966000000000001</v>
      </c>
      <c r="I54" s="102">
        <v>29.254999999999999</v>
      </c>
      <c r="J54" s="103">
        <v>30.082000000000001</v>
      </c>
      <c r="K54" s="84">
        <f t="shared" si="0"/>
        <v>188.82900000000001</v>
      </c>
      <c r="L54" s="104"/>
      <c r="M54" s="106" t="s">
        <v>694</v>
      </c>
      <c r="N54" s="106" t="s">
        <v>695</v>
      </c>
      <c r="O54" s="106" t="s">
        <v>696</v>
      </c>
    </row>
    <row r="55" spans="1:15" ht="18.75" customHeight="1" thickBot="1" x14ac:dyDescent="0.3">
      <c r="A55" s="94" t="s">
        <v>697</v>
      </c>
      <c r="B55" s="94"/>
      <c r="C55" s="95">
        <v>186.07499999999999</v>
      </c>
      <c r="D55" s="101">
        <v>178.57300000000001</v>
      </c>
      <c r="E55" s="102">
        <v>177.67400000000001</v>
      </c>
      <c r="F55" s="102">
        <v>191.81299999999999</v>
      </c>
      <c r="G55" s="102">
        <v>206.91200000000001</v>
      </c>
      <c r="H55" s="102">
        <v>222.98599999999999</v>
      </c>
      <c r="I55" s="102">
        <v>240.05199999999999</v>
      </c>
      <c r="J55" s="103">
        <v>244.714</v>
      </c>
      <c r="K55" s="84">
        <f t="shared" si="0"/>
        <v>1462.7239999999999</v>
      </c>
      <c r="L55" s="104"/>
      <c r="M55" s="106" t="s">
        <v>698</v>
      </c>
      <c r="N55" s="106" t="s">
        <v>699</v>
      </c>
      <c r="O55" s="106" t="s">
        <v>700</v>
      </c>
    </row>
    <row r="56" spans="1:15" ht="18.75" customHeight="1" thickBot="1" x14ac:dyDescent="0.3">
      <c r="A56" s="94" t="s">
        <v>701</v>
      </c>
      <c r="B56" s="94"/>
      <c r="C56" s="95">
        <v>485.80600000000004</v>
      </c>
      <c r="D56" s="101">
        <v>534.97199999999998</v>
      </c>
      <c r="E56" s="102">
        <v>556.6400000000001</v>
      </c>
      <c r="F56" s="102">
        <v>568.14300000000003</v>
      </c>
      <c r="G56" s="102">
        <v>571.08100000000002</v>
      </c>
      <c r="H56" s="102">
        <v>580.18200000000002</v>
      </c>
      <c r="I56" s="102">
        <v>590.24900000000002</v>
      </c>
      <c r="J56" s="103">
        <v>602.03600000000006</v>
      </c>
      <c r="K56" s="84">
        <f t="shared" si="0"/>
        <v>4003.3029999999999</v>
      </c>
      <c r="L56" s="104"/>
      <c r="M56" s="106" t="s">
        <v>651</v>
      </c>
      <c r="N56" s="106" t="s">
        <v>583</v>
      </c>
      <c r="O56" s="106" t="s">
        <v>584</v>
      </c>
    </row>
    <row r="57" spans="1:15" ht="18.75" customHeight="1" thickBot="1" x14ac:dyDescent="0.3">
      <c r="A57" s="94" t="s">
        <v>702</v>
      </c>
      <c r="B57" s="94"/>
      <c r="C57" s="95">
        <v>110.446</v>
      </c>
      <c r="D57" s="101">
        <v>85.584000000000003</v>
      </c>
      <c r="E57" s="102">
        <v>88.742000000000004</v>
      </c>
      <c r="F57" s="102">
        <v>92.728999999999999</v>
      </c>
      <c r="G57" s="102">
        <v>96.76100000000001</v>
      </c>
      <c r="H57" s="102">
        <v>100.837</v>
      </c>
      <c r="I57" s="102">
        <v>104.96000000000001</v>
      </c>
      <c r="J57" s="103">
        <v>109.096</v>
      </c>
      <c r="K57" s="84">
        <f t="shared" si="0"/>
        <v>678.70900000000006</v>
      </c>
      <c r="L57" s="104"/>
      <c r="M57" s="106" t="s">
        <v>218</v>
      </c>
      <c r="N57" s="106" t="s">
        <v>586</v>
      </c>
      <c r="O57" s="106" t="s">
        <v>587</v>
      </c>
    </row>
    <row r="58" spans="1:15" ht="18.75" customHeight="1" thickBot="1" x14ac:dyDescent="0.3">
      <c r="A58" s="109" t="s">
        <v>703</v>
      </c>
      <c r="B58" s="109"/>
      <c r="C58" s="110">
        <v>294.35899999999998</v>
      </c>
      <c r="D58" s="111">
        <v>65.379000000000005</v>
      </c>
      <c r="E58" s="112">
        <v>69.441999999999993</v>
      </c>
      <c r="F58" s="112">
        <v>87.936999999999998</v>
      </c>
      <c r="G58" s="112">
        <v>114.568</v>
      </c>
      <c r="H58" s="112">
        <v>131.874</v>
      </c>
      <c r="I58" s="112">
        <v>153.93100000000001</v>
      </c>
      <c r="J58" s="113">
        <v>160.34100000000001</v>
      </c>
      <c r="K58" s="84">
        <f t="shared" si="0"/>
        <v>783.47199999999998</v>
      </c>
      <c r="L58" s="114"/>
      <c r="M58" s="115" t="s">
        <v>589</v>
      </c>
      <c r="N58" s="115" t="s">
        <v>590</v>
      </c>
      <c r="O58" s="115" t="s">
        <v>591</v>
      </c>
    </row>
    <row r="59" spans="1:15" s="87" customFormat="1" ht="18.75" customHeight="1" thickBot="1" x14ac:dyDescent="0.3">
      <c r="A59" s="79" t="s">
        <v>704</v>
      </c>
      <c r="B59" s="79" t="s">
        <v>705</v>
      </c>
      <c r="C59" s="80">
        <f>SUM(C60:C75)</f>
        <v>9499.5322591311015</v>
      </c>
      <c r="D59" s="81">
        <v>8335</v>
      </c>
      <c r="E59" s="82">
        <v>8749</v>
      </c>
      <c r="F59" s="82">
        <v>9143</v>
      </c>
      <c r="G59" s="82">
        <v>9432</v>
      </c>
      <c r="H59" s="82">
        <v>9825</v>
      </c>
      <c r="I59" s="82">
        <v>10268</v>
      </c>
      <c r="J59" s="83">
        <v>10510</v>
      </c>
      <c r="K59" s="84">
        <f>SUM(D59:J59)</f>
        <v>66262</v>
      </c>
      <c r="L59" s="85">
        <v>4</v>
      </c>
      <c r="M59" s="119" t="s">
        <v>706</v>
      </c>
      <c r="N59" s="119" t="s">
        <v>707</v>
      </c>
      <c r="O59" s="119" t="s">
        <v>708</v>
      </c>
    </row>
    <row r="60" spans="1:15" s="66" customFormat="1" ht="18.75" customHeight="1" thickBot="1" x14ac:dyDescent="0.3">
      <c r="A60" s="88" t="s">
        <v>709</v>
      </c>
      <c r="B60" s="88"/>
      <c r="C60" s="84">
        <v>1864.6469999999999</v>
      </c>
      <c r="D60" s="89">
        <v>1573.771</v>
      </c>
      <c r="E60" s="90">
        <v>1605.2470000000001</v>
      </c>
      <c r="F60" s="90">
        <v>1637.3520000000001</v>
      </c>
      <c r="G60" s="90">
        <v>1670.0989999999999</v>
      </c>
      <c r="H60" s="90">
        <v>1703.501</v>
      </c>
      <c r="I60" s="90">
        <v>1737.5709999999999</v>
      </c>
      <c r="J60" s="91">
        <v>1771.127</v>
      </c>
      <c r="K60" s="84">
        <f t="shared" si="0"/>
        <v>11698.668000000001</v>
      </c>
      <c r="L60" s="92"/>
      <c r="M60" s="93" t="s">
        <v>710</v>
      </c>
      <c r="N60" s="93" t="s">
        <v>711</v>
      </c>
      <c r="O60" s="93" t="s">
        <v>712</v>
      </c>
    </row>
    <row r="61" spans="1:15" ht="18.75" customHeight="1" thickBot="1" x14ac:dyDescent="0.3">
      <c r="A61" s="94" t="s">
        <v>713</v>
      </c>
      <c r="B61" s="94"/>
      <c r="C61" s="95">
        <v>2370.6280000000002</v>
      </c>
      <c r="D61" s="101">
        <v>2112.9740000000002</v>
      </c>
      <c r="E61" s="102">
        <v>2027.28</v>
      </c>
      <c r="F61" s="102">
        <v>2084.4</v>
      </c>
      <c r="G61" s="102">
        <v>2159.8380000000002</v>
      </c>
      <c r="H61" s="102">
        <v>2243.241</v>
      </c>
      <c r="I61" s="102">
        <v>2358.3760000000002</v>
      </c>
      <c r="J61" s="103">
        <v>2446.5250000000001</v>
      </c>
      <c r="K61" s="84">
        <f t="shared" si="0"/>
        <v>15432.634</v>
      </c>
      <c r="L61" s="104"/>
      <c r="M61" s="106" t="s">
        <v>714</v>
      </c>
      <c r="N61" s="106" t="s">
        <v>715</v>
      </c>
      <c r="O61" s="106" t="s">
        <v>716</v>
      </c>
    </row>
    <row r="62" spans="1:15" ht="18.75" customHeight="1" thickBot="1" x14ac:dyDescent="0.3">
      <c r="A62" s="94" t="s">
        <v>717</v>
      </c>
      <c r="B62" s="94"/>
      <c r="C62" s="95">
        <v>175.56700000000001</v>
      </c>
      <c r="D62" s="101">
        <v>179.303</v>
      </c>
      <c r="E62" s="102">
        <v>182.89400000000001</v>
      </c>
      <c r="F62" s="102">
        <v>186.601</v>
      </c>
      <c r="G62" s="102">
        <v>190.066</v>
      </c>
      <c r="H62" s="102">
        <v>193.84</v>
      </c>
      <c r="I62" s="102">
        <v>197.726</v>
      </c>
      <c r="J62" s="103">
        <v>202.322</v>
      </c>
      <c r="K62" s="84">
        <f t="shared" si="0"/>
        <v>1332.752</v>
      </c>
      <c r="L62" s="104"/>
      <c r="M62" s="106" t="s">
        <v>718</v>
      </c>
      <c r="N62" s="106" t="s">
        <v>719</v>
      </c>
      <c r="O62" s="106" t="s">
        <v>720</v>
      </c>
    </row>
    <row r="63" spans="1:15" ht="18.75" customHeight="1" thickBot="1" x14ac:dyDescent="0.3">
      <c r="A63" s="94" t="s">
        <v>721</v>
      </c>
      <c r="B63" s="94"/>
      <c r="C63" s="95">
        <v>330.41699999999997</v>
      </c>
      <c r="D63" s="101">
        <v>314.46899999999999</v>
      </c>
      <c r="E63" s="102">
        <v>320.76600000000002</v>
      </c>
      <c r="F63" s="102">
        <v>327.27</v>
      </c>
      <c r="G63" s="102">
        <v>333.9</v>
      </c>
      <c r="H63" s="102">
        <v>340.53</v>
      </c>
      <c r="I63" s="102">
        <v>347.35700000000003</v>
      </c>
      <c r="J63" s="103">
        <v>354.42700000000002</v>
      </c>
      <c r="K63" s="84">
        <f t="shared" si="0"/>
        <v>2338.7190000000001</v>
      </c>
      <c r="L63" s="104"/>
      <c r="M63" s="106" t="s">
        <v>722</v>
      </c>
      <c r="N63" s="106" t="s">
        <v>723</v>
      </c>
      <c r="O63" s="106" t="s">
        <v>724</v>
      </c>
    </row>
    <row r="64" spans="1:15" ht="18.75" customHeight="1" thickBot="1" x14ac:dyDescent="0.3">
      <c r="A64" s="94" t="s">
        <v>725</v>
      </c>
      <c r="B64" s="94"/>
      <c r="C64" s="95">
        <v>396.33199999999999</v>
      </c>
      <c r="D64" s="101">
        <v>314.46899999999999</v>
      </c>
      <c r="E64" s="102">
        <v>320.76600000000002</v>
      </c>
      <c r="F64" s="102">
        <v>327.27</v>
      </c>
      <c r="G64" s="102">
        <v>333.9</v>
      </c>
      <c r="H64" s="102">
        <v>340.53</v>
      </c>
      <c r="I64" s="102">
        <v>347.35700000000003</v>
      </c>
      <c r="J64" s="103">
        <v>354.42700000000002</v>
      </c>
      <c r="K64" s="84">
        <f t="shared" si="0"/>
        <v>2338.7190000000001</v>
      </c>
      <c r="L64" s="104"/>
      <c r="M64" s="106" t="s">
        <v>726</v>
      </c>
      <c r="N64" s="106" t="s">
        <v>727</v>
      </c>
      <c r="O64" s="106" t="s">
        <v>728</v>
      </c>
    </row>
    <row r="65" spans="1:15" ht="18.75" customHeight="1" thickBot="1" x14ac:dyDescent="0.3">
      <c r="A65" s="94" t="s">
        <v>729</v>
      </c>
      <c r="B65" s="94"/>
      <c r="C65" s="95">
        <v>0</v>
      </c>
      <c r="D65" s="101">
        <v>113.29600000000001</v>
      </c>
      <c r="E65" s="102">
        <v>119.233</v>
      </c>
      <c r="F65" s="102">
        <v>126.328</v>
      </c>
      <c r="G65" s="102">
        <v>134.393</v>
      </c>
      <c r="H65" s="102">
        <v>143.86699999999999</v>
      </c>
      <c r="I65" s="102">
        <v>154.684</v>
      </c>
      <c r="J65" s="103">
        <v>162.964</v>
      </c>
      <c r="K65" s="84">
        <f t="shared" si="0"/>
        <v>954.76499999999987</v>
      </c>
      <c r="L65" s="104"/>
      <c r="M65" s="106" t="s">
        <v>730</v>
      </c>
      <c r="N65" s="106" t="s">
        <v>731</v>
      </c>
      <c r="O65" s="106" t="s">
        <v>732</v>
      </c>
    </row>
    <row r="66" spans="1:15" ht="18.75" customHeight="1" thickBot="1" x14ac:dyDescent="0.3">
      <c r="A66" s="94" t="s">
        <v>733</v>
      </c>
      <c r="B66" s="94"/>
      <c r="C66" s="95">
        <v>2620.2669999999998</v>
      </c>
      <c r="D66" s="101">
        <v>2309.5140000000001</v>
      </c>
      <c r="E66" s="102">
        <v>2467.6889999999999</v>
      </c>
      <c r="F66" s="102">
        <v>2636.0740000000001</v>
      </c>
      <c r="G66" s="102">
        <v>2805.4059999999999</v>
      </c>
      <c r="H66" s="102">
        <v>2988.23</v>
      </c>
      <c r="I66" s="102">
        <v>3180.1309999999999</v>
      </c>
      <c r="J66" s="103">
        <v>3274.5949999999998</v>
      </c>
      <c r="K66" s="84">
        <f t="shared" si="0"/>
        <v>19661.639000000003</v>
      </c>
      <c r="L66" s="104"/>
      <c r="M66" s="106" t="s">
        <v>734</v>
      </c>
      <c r="N66" s="106" t="s">
        <v>735</v>
      </c>
      <c r="O66" s="106" t="s">
        <v>736</v>
      </c>
    </row>
    <row r="67" spans="1:15" ht="18.75" customHeight="1" thickBot="1" x14ac:dyDescent="0.3">
      <c r="A67" s="94" t="s">
        <v>737</v>
      </c>
      <c r="B67" s="94"/>
      <c r="C67" s="95">
        <v>865.25699999999995</v>
      </c>
      <c r="D67" s="101">
        <v>905.27599999999995</v>
      </c>
      <c r="E67" s="102">
        <v>918.84199999999998</v>
      </c>
      <c r="F67" s="102">
        <v>932.76800000000003</v>
      </c>
      <c r="G67" s="102">
        <v>945.42899999999997</v>
      </c>
      <c r="H67" s="102">
        <v>959.35400000000004</v>
      </c>
      <c r="I67" s="102">
        <v>978.66399999999999</v>
      </c>
      <c r="J67" s="103">
        <v>981.36300000000006</v>
      </c>
      <c r="K67" s="84">
        <f t="shared" si="0"/>
        <v>6621.6959999999999</v>
      </c>
      <c r="L67" s="104"/>
      <c r="M67" s="106" t="s">
        <v>738</v>
      </c>
      <c r="N67" s="106" t="s">
        <v>739</v>
      </c>
      <c r="O67" s="106" t="s">
        <v>740</v>
      </c>
    </row>
    <row r="68" spans="1:15" ht="18.75" customHeight="1" thickBot="1" x14ac:dyDescent="0.3">
      <c r="A68" s="94" t="s">
        <v>741</v>
      </c>
      <c r="B68" s="94"/>
      <c r="C68" s="95">
        <v>5</v>
      </c>
      <c r="D68" s="101">
        <v>19.545999999999999</v>
      </c>
      <c r="E68" s="102">
        <v>19.937999999999999</v>
      </c>
      <c r="F68" s="102">
        <v>20.344999999999999</v>
      </c>
      <c r="G68" s="102">
        <v>20.710999999999999</v>
      </c>
      <c r="H68" s="102">
        <v>21.120999999999999</v>
      </c>
      <c r="I68" s="102">
        <v>21.545999999999999</v>
      </c>
      <c r="J68" s="103">
        <v>21.445</v>
      </c>
      <c r="K68" s="84">
        <f t="shared" si="0"/>
        <v>144.65199999999999</v>
      </c>
      <c r="L68" s="104"/>
      <c r="M68" s="106" t="s">
        <v>742</v>
      </c>
      <c r="N68" s="106" t="s">
        <v>743</v>
      </c>
      <c r="O68" s="106" t="s">
        <v>742</v>
      </c>
    </row>
    <row r="69" spans="1:15" ht="18.75" customHeight="1" thickBot="1" x14ac:dyDescent="0.3">
      <c r="A69" s="94" t="s">
        <v>744</v>
      </c>
      <c r="B69" s="94"/>
      <c r="C69" s="95">
        <v>0</v>
      </c>
      <c r="D69" s="101">
        <v>12.677</v>
      </c>
      <c r="E69" s="102">
        <v>14.765000000000001</v>
      </c>
      <c r="F69" s="102">
        <v>17.873999999999999</v>
      </c>
      <c r="G69" s="102">
        <v>22.010999999999999</v>
      </c>
      <c r="H69" s="102">
        <v>26.335000000000001</v>
      </c>
      <c r="I69" s="102">
        <v>26.783000000000001</v>
      </c>
      <c r="J69" s="103">
        <v>27.491</v>
      </c>
      <c r="K69" s="84">
        <f t="shared" si="0"/>
        <v>147.93600000000001</v>
      </c>
      <c r="L69" s="104"/>
      <c r="M69" s="106" t="s">
        <v>745</v>
      </c>
      <c r="N69" s="106" t="s">
        <v>746</v>
      </c>
      <c r="O69" s="106" t="s">
        <v>745</v>
      </c>
    </row>
    <row r="70" spans="1:15" ht="18.75" customHeight="1" thickBot="1" x14ac:dyDescent="0.3">
      <c r="A70" s="94" t="s">
        <v>747</v>
      </c>
      <c r="B70" s="94"/>
      <c r="C70" s="95">
        <v>78.876000000000005</v>
      </c>
      <c r="D70" s="101">
        <v>30.547000000000001</v>
      </c>
      <c r="E70" s="102">
        <v>31.158999999999999</v>
      </c>
      <c r="F70" s="102">
        <v>31.802</v>
      </c>
      <c r="G70" s="102">
        <v>32.331000000000003</v>
      </c>
      <c r="H70" s="102">
        <v>32.966999999999999</v>
      </c>
      <c r="I70" s="102">
        <v>33.630000000000003</v>
      </c>
      <c r="J70" s="103">
        <v>32.884999999999998</v>
      </c>
      <c r="K70" s="84">
        <f t="shared" si="0"/>
        <v>225.321</v>
      </c>
      <c r="L70" s="104"/>
      <c r="M70" s="106" t="s">
        <v>748</v>
      </c>
      <c r="N70" s="106" t="s">
        <v>749</v>
      </c>
      <c r="O70" s="106" t="s">
        <v>750</v>
      </c>
    </row>
    <row r="71" spans="1:15" ht="18.75" customHeight="1" thickBot="1" x14ac:dyDescent="0.3">
      <c r="A71" s="94" t="s">
        <v>751</v>
      </c>
      <c r="B71" s="94"/>
      <c r="C71" s="95">
        <v>100</v>
      </c>
      <c r="D71" s="101">
        <v>76.257000000000005</v>
      </c>
      <c r="E71" s="102">
        <v>77.954999999999998</v>
      </c>
      <c r="F71" s="102">
        <v>79.668999999999997</v>
      </c>
      <c r="G71" s="102">
        <v>80.828000000000003</v>
      </c>
      <c r="H71" s="102">
        <v>82.085999999999999</v>
      </c>
      <c r="I71" s="102">
        <v>83.781999999999996</v>
      </c>
      <c r="J71" s="103">
        <v>83.977999999999994</v>
      </c>
      <c r="K71" s="84">
        <f t="shared" si="0"/>
        <v>564.55499999999995</v>
      </c>
      <c r="L71" s="104"/>
      <c r="M71" s="106" t="s">
        <v>752</v>
      </c>
      <c r="N71" s="106" t="s">
        <v>753</v>
      </c>
      <c r="O71" s="106" t="s">
        <v>754</v>
      </c>
    </row>
    <row r="72" spans="1:15" ht="18.75" customHeight="1" thickBot="1" x14ac:dyDescent="0.3">
      <c r="A72" s="94" t="s">
        <v>755</v>
      </c>
      <c r="B72" s="94"/>
      <c r="C72" s="95">
        <v>155.66</v>
      </c>
      <c r="D72" s="101">
        <v>58.481999999999999</v>
      </c>
      <c r="E72" s="102">
        <v>239.75899999999999</v>
      </c>
      <c r="F72" s="102">
        <v>273.16399999999999</v>
      </c>
      <c r="G72" s="102">
        <v>199.03899999999999</v>
      </c>
      <c r="H72" s="102">
        <v>178.05500000000001</v>
      </c>
      <c r="I72" s="102">
        <v>159.75</v>
      </c>
      <c r="J72" s="103">
        <v>84.82</v>
      </c>
      <c r="K72" s="84">
        <f t="shared" si="0"/>
        <v>1193.069</v>
      </c>
      <c r="L72" s="104"/>
      <c r="M72" s="106" t="s">
        <v>756</v>
      </c>
      <c r="N72" s="106" t="s">
        <v>757</v>
      </c>
      <c r="O72" s="106" t="s">
        <v>758</v>
      </c>
    </row>
    <row r="73" spans="1:15" ht="18.75" customHeight="1" thickBot="1" x14ac:dyDescent="0.3">
      <c r="A73" s="94" t="s">
        <v>759</v>
      </c>
      <c r="B73" s="94"/>
      <c r="C73" s="95">
        <v>20.317</v>
      </c>
      <c r="D73" s="101">
        <v>20.722999999999999</v>
      </c>
      <c r="E73" s="102">
        <v>21.138000000000002</v>
      </c>
      <c r="F73" s="102">
        <v>21.56</v>
      </c>
      <c r="G73" s="102">
        <v>21.992000000000001</v>
      </c>
      <c r="H73" s="102">
        <v>22.431999999999999</v>
      </c>
      <c r="I73" s="102">
        <v>22.88</v>
      </c>
      <c r="J73" s="103">
        <v>23.338000000000001</v>
      </c>
      <c r="K73" s="84">
        <f t="shared" ref="K73:K78" si="1">SUM(D73:J73)</f>
        <v>154.06300000000002</v>
      </c>
      <c r="L73" s="104"/>
      <c r="M73" s="106" t="s">
        <v>651</v>
      </c>
      <c r="N73" s="106" t="s">
        <v>583</v>
      </c>
      <c r="O73" s="106" t="s">
        <v>584</v>
      </c>
    </row>
    <row r="74" spans="1:15" ht="18.75" customHeight="1" thickBot="1" x14ac:dyDescent="0.3">
      <c r="A74" s="94" t="s">
        <v>760</v>
      </c>
      <c r="B74" s="94"/>
      <c r="C74" s="95">
        <v>139.83799999999999</v>
      </c>
      <c r="D74" s="101">
        <v>150.56899999999999</v>
      </c>
      <c r="E74" s="102">
        <v>153.58099999999999</v>
      </c>
      <c r="F74" s="102">
        <v>207.54199999999997</v>
      </c>
      <c r="G74" s="102">
        <v>159.64199999999997</v>
      </c>
      <c r="H74" s="102">
        <v>162.81799999999996</v>
      </c>
      <c r="I74" s="102">
        <v>166.078</v>
      </c>
      <c r="J74" s="103">
        <v>167.02199999999996</v>
      </c>
      <c r="K74" s="84">
        <f t="shared" si="1"/>
        <v>1167.252</v>
      </c>
      <c r="L74" s="104"/>
      <c r="M74" s="106" t="s">
        <v>218</v>
      </c>
      <c r="N74" s="106" t="s">
        <v>586</v>
      </c>
      <c r="O74" s="106" t="s">
        <v>587</v>
      </c>
    </row>
    <row r="75" spans="1:15" ht="18.75" customHeight="1" thickBot="1" x14ac:dyDescent="0.3">
      <c r="A75" s="109" t="s">
        <v>761</v>
      </c>
      <c r="B75" s="109"/>
      <c r="C75" s="110">
        <v>376.72625913110335</v>
      </c>
      <c r="D75" s="111">
        <v>143.12700000000001</v>
      </c>
      <c r="E75" s="112">
        <v>227.988</v>
      </c>
      <c r="F75" s="112">
        <v>232.98099999999999</v>
      </c>
      <c r="G75" s="112">
        <v>322.41500000000002</v>
      </c>
      <c r="H75" s="112">
        <v>386.09300000000002</v>
      </c>
      <c r="I75" s="112">
        <v>451.685</v>
      </c>
      <c r="J75" s="113">
        <v>521.27099999999996</v>
      </c>
      <c r="K75" s="84">
        <f t="shared" si="1"/>
        <v>2285.56</v>
      </c>
      <c r="L75" s="114"/>
      <c r="M75" s="115" t="s">
        <v>589</v>
      </c>
      <c r="N75" s="115" t="s">
        <v>590</v>
      </c>
      <c r="O75" s="115" t="s">
        <v>591</v>
      </c>
    </row>
    <row r="76" spans="1:15" s="87" customFormat="1" ht="18.75" customHeight="1" thickBot="1" x14ac:dyDescent="0.3">
      <c r="A76" s="79" t="s">
        <v>762</v>
      </c>
      <c r="B76" s="79" t="s">
        <v>763</v>
      </c>
      <c r="C76" s="130">
        <v>0</v>
      </c>
      <c r="D76" s="131">
        <v>8721</v>
      </c>
      <c r="E76" s="132">
        <v>9076</v>
      </c>
      <c r="F76" s="132">
        <v>9483</v>
      </c>
      <c r="G76" s="132">
        <v>9918</v>
      </c>
      <c r="H76" s="132">
        <v>10346</v>
      </c>
      <c r="I76" s="132">
        <v>10786</v>
      </c>
      <c r="J76" s="133">
        <v>11254</v>
      </c>
      <c r="K76" s="84">
        <f t="shared" si="1"/>
        <v>69584</v>
      </c>
      <c r="L76" s="134">
        <v>5</v>
      </c>
      <c r="M76" s="86" t="s">
        <v>257</v>
      </c>
      <c r="N76" s="86" t="s">
        <v>257</v>
      </c>
      <c r="O76" s="86" t="s">
        <v>764</v>
      </c>
    </row>
    <row r="77" spans="1:15" s="87" customFormat="1" ht="18.75" customHeight="1" thickBot="1" x14ac:dyDescent="0.3">
      <c r="A77" s="79" t="s">
        <v>765</v>
      </c>
      <c r="B77" s="79" t="s">
        <v>766</v>
      </c>
      <c r="C77" s="130">
        <v>0</v>
      </c>
      <c r="D77" s="131">
        <v>29</v>
      </c>
      <c r="E77" s="132">
        <v>0</v>
      </c>
      <c r="F77" s="132">
        <v>0</v>
      </c>
      <c r="G77" s="132">
        <v>0</v>
      </c>
      <c r="H77" s="132">
        <v>0</v>
      </c>
      <c r="I77" s="132">
        <v>0</v>
      </c>
      <c r="J77" s="133">
        <v>0</v>
      </c>
      <c r="K77" s="84">
        <f t="shared" si="1"/>
        <v>29</v>
      </c>
      <c r="L77" s="134" t="s">
        <v>767</v>
      </c>
      <c r="M77" s="86" t="s">
        <v>768</v>
      </c>
      <c r="N77" s="86" t="s">
        <v>768</v>
      </c>
      <c r="O77" s="86" t="s">
        <v>769</v>
      </c>
    </row>
    <row r="78" spans="1:15" s="139" customFormat="1" ht="18.75" customHeight="1" thickBot="1" x14ac:dyDescent="0.3">
      <c r="A78" s="135" t="s">
        <v>770</v>
      </c>
      <c r="B78" s="135"/>
      <c r="C78" s="136">
        <f t="shared" ref="C78:J78" si="2">SUM(C59,C44,C35,C26,C5,C76,C77)</f>
        <v>146492.45320569011</v>
      </c>
      <c r="D78" s="136">
        <f t="shared" si="2"/>
        <v>142540</v>
      </c>
      <c r="E78" s="136">
        <f t="shared" si="2"/>
        <v>146483</v>
      </c>
      <c r="F78" s="136">
        <f t="shared" si="2"/>
        <v>150217</v>
      </c>
      <c r="G78" s="136">
        <f t="shared" si="2"/>
        <v>154397</v>
      </c>
      <c r="H78" s="136">
        <f t="shared" si="2"/>
        <v>158365</v>
      </c>
      <c r="I78" s="136">
        <f t="shared" si="2"/>
        <v>162951</v>
      </c>
      <c r="J78" s="136">
        <f t="shared" si="2"/>
        <v>167602</v>
      </c>
      <c r="K78" s="84">
        <f t="shared" si="1"/>
        <v>1082555</v>
      </c>
      <c r="L78" s="137"/>
      <c r="M78" s="138" t="s">
        <v>771</v>
      </c>
      <c r="N78" s="138" t="s">
        <v>771</v>
      </c>
      <c r="O78" s="138" t="s">
        <v>772</v>
      </c>
    </row>
  </sheetData>
  <conditionalFormatting sqref="C25 C59 E59:J59 C26:J34 L36:L43 C36:J38 C45:J58 C60:J75 K35:K38 L45:L75 K24:L34 C24:J24 C5:L23 K40:K78 C40:J43">
    <cfRule type="cellIs" dxfId="4" priority="3" stopIfTrue="1" operator="lessThan">
      <formula>0</formula>
    </cfRule>
  </conditionalFormatting>
  <conditionalFormatting sqref="C39:J39">
    <cfRule type="cellIs" dxfId="3" priority="2" stopIfTrue="1" operator="lessThan">
      <formula>0</formula>
    </cfRule>
  </conditionalFormatting>
  <conditionalFormatting sqref="K39">
    <cfRule type="cellIs" dxfId="2" priority="1" stopIfTrue="1" operator="less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topLeftCell="A4" zoomScaleNormal="100" workbookViewId="0">
      <pane xSplit="1" ySplit="6" topLeftCell="D22" activePane="bottomRight" state="frozen"/>
      <selection activeCell="A4" sqref="A4"/>
      <selection pane="topRight" activeCell="B4" sqref="B4"/>
      <selection pane="bottomLeft" activeCell="A10" sqref="A10"/>
      <selection pane="bottomRight" activeCell="O30" sqref="O30"/>
    </sheetView>
  </sheetViews>
  <sheetFormatPr baseColWidth="10" defaultRowHeight="15" x14ac:dyDescent="0.25"/>
  <cols>
    <col min="1" max="1" width="23.7109375" customWidth="1"/>
    <col min="2" max="16" width="11.42578125" customWidth="1"/>
  </cols>
  <sheetData>
    <row r="1" spans="1:16" ht="31.5" x14ac:dyDescent="0.5">
      <c r="A1" s="23" t="s">
        <v>209</v>
      </c>
    </row>
    <row r="3" spans="1:16" x14ac:dyDescent="0.25">
      <c r="A3" t="s">
        <v>210</v>
      </c>
    </row>
    <row r="6" spans="1:16" x14ac:dyDescent="0.25">
      <c r="A6" s="288" t="s">
        <v>155</v>
      </c>
      <c r="B6" s="289"/>
      <c r="C6" s="289"/>
      <c r="D6" s="289"/>
      <c r="E6" s="289"/>
      <c r="F6" s="289"/>
      <c r="G6" s="289"/>
      <c r="H6" s="289"/>
      <c r="I6" s="289"/>
      <c r="J6" s="289"/>
      <c r="K6" s="289"/>
      <c r="L6" s="289"/>
      <c r="M6" s="289"/>
      <c r="N6" s="289"/>
      <c r="O6" s="289"/>
    </row>
    <row r="7" spans="1:16" ht="15" customHeight="1" x14ac:dyDescent="0.25">
      <c r="A7" s="21"/>
      <c r="B7" s="286" t="s">
        <v>156</v>
      </c>
      <c r="C7" s="286"/>
      <c r="D7" s="286"/>
      <c r="E7" s="286"/>
      <c r="F7" s="286"/>
      <c r="G7" s="286"/>
      <c r="H7" s="286"/>
      <c r="I7" s="286"/>
      <c r="J7" s="286" t="s">
        <v>157</v>
      </c>
      <c r="K7" s="286"/>
      <c r="L7" s="286"/>
      <c r="M7" s="286"/>
      <c r="N7" s="286"/>
      <c r="O7" s="286"/>
    </row>
    <row r="8" spans="1:16" ht="60" customHeight="1" x14ac:dyDescent="0.25">
      <c r="A8" s="286"/>
      <c r="B8" s="290" t="s">
        <v>158</v>
      </c>
      <c r="C8" s="290" t="s">
        <v>159</v>
      </c>
      <c r="D8" s="290" t="s">
        <v>160</v>
      </c>
      <c r="E8" s="290" t="s">
        <v>161</v>
      </c>
      <c r="F8" s="290" t="s">
        <v>162</v>
      </c>
      <c r="G8" s="290" t="s">
        <v>163</v>
      </c>
      <c r="H8" s="290" t="s">
        <v>164</v>
      </c>
      <c r="I8" s="286" t="s">
        <v>165</v>
      </c>
      <c r="J8" s="27" t="s">
        <v>166</v>
      </c>
      <c r="K8" s="290" t="s">
        <v>168</v>
      </c>
      <c r="L8" s="286" t="s">
        <v>169</v>
      </c>
      <c r="M8" s="286" t="s">
        <v>170</v>
      </c>
      <c r="N8" s="286" t="s">
        <v>171</v>
      </c>
      <c r="O8" s="286" t="s">
        <v>172</v>
      </c>
    </row>
    <row r="9" spans="1:16" ht="30" x14ac:dyDescent="0.25">
      <c r="A9" s="286"/>
      <c r="B9" s="290"/>
      <c r="C9" s="290"/>
      <c r="D9" s="290"/>
      <c r="E9" s="290"/>
      <c r="F9" s="290"/>
      <c r="G9" s="290"/>
      <c r="H9" s="290"/>
      <c r="I9" s="286"/>
      <c r="J9" s="27" t="s">
        <v>167</v>
      </c>
      <c r="K9" s="290"/>
      <c r="L9" s="286"/>
      <c r="M9" s="286"/>
      <c r="N9" s="286"/>
      <c r="O9" s="286"/>
    </row>
    <row r="10" spans="1:16" ht="14.25" customHeight="1" x14ac:dyDescent="0.25">
      <c r="A10" s="4" t="s">
        <v>173</v>
      </c>
      <c r="B10" s="9"/>
      <c r="C10" s="9"/>
      <c r="D10" s="9">
        <v>1040</v>
      </c>
      <c r="E10" s="9">
        <v>939</v>
      </c>
      <c r="F10" s="9"/>
      <c r="G10" s="9">
        <v>263</v>
      </c>
      <c r="H10" s="9">
        <v>42</v>
      </c>
      <c r="I10" s="9">
        <v>2284</v>
      </c>
      <c r="J10" s="9">
        <v>3715</v>
      </c>
      <c r="K10" s="9">
        <v>552</v>
      </c>
      <c r="L10" s="9">
        <v>4267</v>
      </c>
      <c r="M10" s="9">
        <v>42</v>
      </c>
      <c r="N10" s="9"/>
      <c r="O10" s="9">
        <v>6593</v>
      </c>
      <c r="P10" s="11">
        <f>+O10/$O$38</f>
        <v>8.8129693544463181E-3</v>
      </c>
    </row>
    <row r="11" spans="1:16" ht="14.25" customHeight="1" x14ac:dyDescent="0.25">
      <c r="A11" s="4" t="s">
        <v>174</v>
      </c>
      <c r="B11" s="9">
        <v>2278</v>
      </c>
      <c r="C11" s="9">
        <v>5089</v>
      </c>
      <c r="D11" s="9"/>
      <c r="E11" s="9"/>
      <c r="F11" s="9"/>
      <c r="G11" s="9">
        <v>166</v>
      </c>
      <c r="H11" s="9">
        <v>55</v>
      </c>
      <c r="I11" s="9">
        <v>7588</v>
      </c>
      <c r="J11" s="9">
        <v>5137</v>
      </c>
      <c r="K11" s="9">
        <v>2339</v>
      </c>
      <c r="L11" s="9">
        <v>7476</v>
      </c>
      <c r="M11" s="9">
        <v>88</v>
      </c>
      <c r="N11" s="9">
        <v>293</v>
      </c>
      <c r="O11" s="9">
        <v>15445</v>
      </c>
      <c r="P11" s="11">
        <f t="shared" ref="P11:P38" si="0">+O11/$O$38</f>
        <v>2.0645580415504839E-2</v>
      </c>
    </row>
    <row r="12" spans="1:16" ht="14.25" customHeight="1" x14ac:dyDescent="0.25">
      <c r="A12" s="4" t="s">
        <v>175</v>
      </c>
      <c r="B12" s="9">
        <v>6259</v>
      </c>
      <c r="C12" s="9">
        <v>15282</v>
      </c>
      <c r="D12" s="9"/>
      <c r="E12" s="9">
        <v>88</v>
      </c>
      <c r="F12" s="9"/>
      <c r="G12" s="9">
        <v>340</v>
      </c>
      <c r="H12" s="9">
        <v>14</v>
      </c>
      <c r="I12" s="9">
        <v>21983</v>
      </c>
      <c r="J12" s="9">
        <v>6145</v>
      </c>
      <c r="K12" s="9">
        <v>2170</v>
      </c>
      <c r="L12" s="9">
        <v>8315</v>
      </c>
      <c r="M12" s="9">
        <v>31</v>
      </c>
      <c r="N12" s="9"/>
      <c r="O12" s="9">
        <v>30329</v>
      </c>
      <c r="P12" s="11">
        <f t="shared" si="0"/>
        <v>4.054126308979257E-2</v>
      </c>
    </row>
    <row r="13" spans="1:16" ht="14.25" customHeight="1" x14ac:dyDescent="0.25">
      <c r="A13" s="4" t="s">
        <v>176</v>
      </c>
      <c r="B13" s="9"/>
      <c r="C13" s="9"/>
      <c r="D13" s="9">
        <v>71</v>
      </c>
      <c r="E13" s="9">
        <v>255</v>
      </c>
      <c r="F13" s="9"/>
      <c r="G13" s="9">
        <v>227</v>
      </c>
      <c r="H13" s="9"/>
      <c r="I13" s="9">
        <v>553</v>
      </c>
      <c r="J13" s="9">
        <v>6381</v>
      </c>
      <c r="K13" s="9">
        <v>629</v>
      </c>
      <c r="L13" s="9">
        <v>7010</v>
      </c>
      <c r="M13" s="9">
        <v>208</v>
      </c>
      <c r="N13" s="9"/>
      <c r="O13" s="9">
        <v>7772</v>
      </c>
      <c r="P13" s="11">
        <f t="shared" si="0"/>
        <v>1.038895765550687E-2</v>
      </c>
    </row>
    <row r="14" spans="1:16" ht="14.25" customHeight="1" x14ac:dyDescent="0.25">
      <c r="A14" s="4" t="s">
        <v>177</v>
      </c>
      <c r="B14" s="9"/>
      <c r="C14" s="9"/>
      <c r="D14" s="9">
        <v>9771</v>
      </c>
      <c r="E14" s="9">
        <v>8498</v>
      </c>
      <c r="F14" s="9"/>
      <c r="G14" s="9">
        <v>965</v>
      </c>
      <c r="H14" s="9"/>
      <c r="I14" s="9">
        <v>19235</v>
      </c>
      <c r="J14" s="9">
        <v>35905</v>
      </c>
      <c r="K14" s="9">
        <v>8218</v>
      </c>
      <c r="L14" s="9">
        <v>44123</v>
      </c>
      <c r="M14" s="9">
        <v>220</v>
      </c>
      <c r="N14" s="9"/>
      <c r="O14" s="9">
        <v>63578</v>
      </c>
      <c r="P14" s="11">
        <f t="shared" si="0"/>
        <v>8.4985737239039599E-2</v>
      </c>
    </row>
    <row r="15" spans="1:16" ht="14.25" customHeight="1" x14ac:dyDescent="0.25">
      <c r="A15" s="4" t="s">
        <v>178</v>
      </c>
      <c r="B15" s="9">
        <v>1073</v>
      </c>
      <c r="C15" s="9">
        <v>2461</v>
      </c>
      <c r="D15" s="9"/>
      <c r="E15" s="9"/>
      <c r="F15" s="9"/>
      <c r="G15" s="9">
        <v>55</v>
      </c>
      <c r="H15" s="9"/>
      <c r="I15" s="9">
        <v>3590</v>
      </c>
      <c r="J15" s="9">
        <v>939</v>
      </c>
      <c r="K15" s="9">
        <v>726</v>
      </c>
      <c r="L15" s="9">
        <v>1665</v>
      </c>
      <c r="M15" s="9">
        <v>101</v>
      </c>
      <c r="N15" s="9"/>
      <c r="O15" s="9">
        <v>5356</v>
      </c>
      <c r="P15" s="11">
        <f t="shared" si="0"/>
        <v>7.1594515186431795E-3</v>
      </c>
    </row>
    <row r="16" spans="1:16" ht="14.25" customHeight="1" x14ac:dyDescent="0.25">
      <c r="A16" s="4" t="s">
        <v>179</v>
      </c>
      <c r="B16" s="9"/>
      <c r="C16" s="9"/>
      <c r="D16" s="9"/>
      <c r="E16" s="9">
        <v>952</v>
      </c>
      <c r="F16" s="9"/>
      <c r="G16" s="9">
        <v>169</v>
      </c>
      <c r="H16" s="9">
        <v>68</v>
      </c>
      <c r="I16" s="9">
        <v>1189</v>
      </c>
      <c r="J16" s="9">
        <v>8535</v>
      </c>
      <c r="K16" s="9">
        <v>2190</v>
      </c>
      <c r="L16" s="9">
        <v>10725</v>
      </c>
      <c r="M16" s="9">
        <v>148</v>
      </c>
      <c r="N16" s="9"/>
      <c r="O16" s="9">
        <v>12062</v>
      </c>
      <c r="P16" s="11">
        <f t="shared" si="0"/>
        <v>1.6123469794225923E-2</v>
      </c>
    </row>
    <row r="17" spans="1:16" ht="14.25" customHeight="1" x14ac:dyDescent="0.25">
      <c r="A17" s="4" t="s">
        <v>180</v>
      </c>
      <c r="B17" s="9">
        <v>3250</v>
      </c>
      <c r="C17" s="9">
        <v>7034</v>
      </c>
      <c r="D17" s="9">
        <v>2306</v>
      </c>
      <c r="E17" s="9">
        <v>2528</v>
      </c>
      <c r="F17" s="9"/>
      <c r="G17" s="9">
        <v>232</v>
      </c>
      <c r="H17" s="9">
        <v>172</v>
      </c>
      <c r="I17" s="9">
        <v>15522</v>
      </c>
      <c r="J17" s="9">
        <v>15400</v>
      </c>
      <c r="K17" s="9">
        <v>4196</v>
      </c>
      <c r="L17" s="9">
        <v>19596</v>
      </c>
      <c r="M17" s="9">
        <v>389</v>
      </c>
      <c r="N17" s="9"/>
      <c r="O17" s="9">
        <v>35507</v>
      </c>
      <c r="P17" s="11">
        <f t="shared" si="0"/>
        <v>4.7462779139742978E-2</v>
      </c>
    </row>
    <row r="18" spans="1:16" s="29" customFormat="1" ht="14.25" customHeight="1" x14ac:dyDescent="0.25">
      <c r="A18" s="32" t="s">
        <v>181</v>
      </c>
      <c r="B18" s="33"/>
      <c r="C18" s="33">
        <v>2040</v>
      </c>
      <c r="D18" s="33">
        <v>13399</v>
      </c>
      <c r="E18" s="33">
        <v>11074</v>
      </c>
      <c r="F18" s="33">
        <v>484</v>
      </c>
      <c r="G18" s="33">
        <v>618</v>
      </c>
      <c r="H18" s="33">
        <v>943</v>
      </c>
      <c r="I18" s="33">
        <v>28559</v>
      </c>
      <c r="J18" s="33">
        <v>34589</v>
      </c>
      <c r="K18" s="33">
        <v>8291</v>
      </c>
      <c r="L18" s="33">
        <v>42880</v>
      </c>
      <c r="M18" s="33">
        <v>1162</v>
      </c>
      <c r="N18" s="9"/>
      <c r="O18" s="33">
        <v>72601</v>
      </c>
      <c r="P18" s="31">
        <f t="shared" si="0"/>
        <v>9.704692675597712E-2</v>
      </c>
    </row>
    <row r="19" spans="1:16" ht="14.25" customHeight="1" x14ac:dyDescent="0.25">
      <c r="A19" s="4" t="s">
        <v>182</v>
      </c>
      <c r="B19" s="9"/>
      <c r="C19" s="9">
        <v>3408</v>
      </c>
      <c r="D19" s="9">
        <v>4253</v>
      </c>
      <c r="E19" s="9">
        <v>6349</v>
      </c>
      <c r="F19" s="9">
        <v>443</v>
      </c>
      <c r="G19" s="9">
        <v>1089</v>
      </c>
      <c r="H19" s="9">
        <v>310</v>
      </c>
      <c r="I19" s="9">
        <v>15853</v>
      </c>
      <c r="J19" s="9">
        <v>52903</v>
      </c>
      <c r="K19" s="9">
        <v>9910</v>
      </c>
      <c r="L19" s="9">
        <v>62813</v>
      </c>
      <c r="M19" s="9">
        <v>588</v>
      </c>
      <c r="N19" s="9"/>
      <c r="O19" s="9">
        <v>79253</v>
      </c>
      <c r="P19" s="11">
        <f t="shared" si="0"/>
        <v>0.10593876236128229</v>
      </c>
    </row>
    <row r="20" spans="1:16" ht="14.25" customHeight="1" x14ac:dyDescent="0.25">
      <c r="A20" s="4" t="s">
        <v>183</v>
      </c>
      <c r="B20" s="9">
        <v>2560</v>
      </c>
      <c r="C20" s="9">
        <v>5838</v>
      </c>
      <c r="D20" s="9"/>
      <c r="E20" s="9"/>
      <c r="F20" s="9"/>
      <c r="G20" s="9">
        <v>146</v>
      </c>
      <c r="H20" s="9">
        <v>66</v>
      </c>
      <c r="I20" s="9">
        <v>8609</v>
      </c>
      <c r="J20" s="9">
        <v>1180</v>
      </c>
      <c r="K20" s="9">
        <v>2325</v>
      </c>
      <c r="L20" s="9">
        <v>3505</v>
      </c>
      <c r="M20" s="9">
        <v>253</v>
      </c>
      <c r="N20" s="9"/>
      <c r="O20" s="9">
        <v>12368</v>
      </c>
      <c r="P20" s="11">
        <f t="shared" si="0"/>
        <v>1.6532504925798889E-2</v>
      </c>
    </row>
    <row r="21" spans="1:16" ht="14.25" customHeight="1" x14ac:dyDescent="0.25">
      <c r="A21" s="4" t="s">
        <v>184</v>
      </c>
      <c r="B21" s="9"/>
      <c r="C21" s="9">
        <v>22325</v>
      </c>
      <c r="D21" s="9">
        <v>1102</v>
      </c>
      <c r="E21" s="9">
        <v>7692</v>
      </c>
      <c r="F21" s="9"/>
      <c r="G21" s="9">
        <v>1137</v>
      </c>
      <c r="H21" s="9">
        <v>568</v>
      </c>
      <c r="I21" s="9">
        <v>32823</v>
      </c>
      <c r="J21" s="9">
        <v>27090</v>
      </c>
      <c r="K21" s="9">
        <v>10430</v>
      </c>
      <c r="L21" s="9">
        <v>37520</v>
      </c>
      <c r="M21" s="9">
        <v>537</v>
      </c>
      <c r="N21" s="9"/>
      <c r="O21" s="9">
        <v>70880</v>
      </c>
      <c r="P21" s="11">
        <f t="shared" si="0"/>
        <v>9.4746438319908241E-2</v>
      </c>
    </row>
    <row r="22" spans="1:16" ht="14.25" customHeight="1" x14ac:dyDescent="0.25">
      <c r="A22" s="4" t="s">
        <v>185</v>
      </c>
      <c r="B22" s="9">
        <v>270</v>
      </c>
      <c r="C22" s="9"/>
      <c r="D22" s="9"/>
      <c r="E22" s="9">
        <v>422</v>
      </c>
      <c r="F22" s="9"/>
      <c r="G22" s="9">
        <v>33</v>
      </c>
      <c r="H22" s="9">
        <v>12</v>
      </c>
      <c r="I22" s="9">
        <v>736</v>
      </c>
      <c r="J22" s="9">
        <v>353</v>
      </c>
      <c r="K22" s="9">
        <v>132</v>
      </c>
      <c r="L22" s="9">
        <v>485</v>
      </c>
      <c r="M22" s="9">
        <v>40</v>
      </c>
      <c r="N22" s="9"/>
      <c r="O22" s="9">
        <v>1261</v>
      </c>
      <c r="P22" s="11">
        <f t="shared" si="0"/>
        <v>1.6855990225931759E-3</v>
      </c>
    </row>
    <row r="23" spans="1:16" ht="14.25" customHeight="1" x14ac:dyDescent="0.25">
      <c r="A23" s="4" t="s">
        <v>186</v>
      </c>
      <c r="B23" s="9">
        <v>1349</v>
      </c>
      <c r="C23" s="9">
        <v>3040</v>
      </c>
      <c r="D23" s="9"/>
      <c r="E23" s="9"/>
      <c r="F23" s="9"/>
      <c r="G23" s="9">
        <v>94</v>
      </c>
      <c r="H23" s="9">
        <v>29</v>
      </c>
      <c r="I23" s="9">
        <v>4512</v>
      </c>
      <c r="J23" s="9">
        <v>1561</v>
      </c>
      <c r="K23" s="9">
        <v>969</v>
      </c>
      <c r="L23" s="9">
        <v>2530</v>
      </c>
      <c r="M23" s="9">
        <v>140</v>
      </c>
      <c r="N23" s="9"/>
      <c r="O23" s="9">
        <v>7182</v>
      </c>
      <c r="P23" s="11">
        <f t="shared" si="0"/>
        <v>9.6002951469184687E-3</v>
      </c>
    </row>
    <row r="24" spans="1:16" ht="14.25" customHeight="1" x14ac:dyDescent="0.25">
      <c r="A24" s="4" t="s">
        <v>187</v>
      </c>
      <c r="B24" s="9">
        <v>2049</v>
      </c>
      <c r="C24" s="9">
        <v>4629</v>
      </c>
      <c r="D24" s="9"/>
      <c r="E24" s="9"/>
      <c r="F24" s="9"/>
      <c r="G24" s="9">
        <v>114</v>
      </c>
      <c r="H24" s="9">
        <v>32</v>
      </c>
      <c r="I24" s="9">
        <v>6823</v>
      </c>
      <c r="J24" s="9">
        <v>3110</v>
      </c>
      <c r="K24" s="9">
        <v>1613</v>
      </c>
      <c r="L24" s="9">
        <v>4723</v>
      </c>
      <c r="M24" s="9">
        <v>63</v>
      </c>
      <c r="N24" s="9">
        <v>451</v>
      </c>
      <c r="O24" s="9">
        <v>12060</v>
      </c>
      <c r="P24" s="11">
        <f t="shared" si="0"/>
        <v>1.6120796361993418E-2</v>
      </c>
    </row>
    <row r="25" spans="1:16" ht="14.25" customHeight="1" x14ac:dyDescent="0.25">
      <c r="A25" s="4" t="s">
        <v>188</v>
      </c>
      <c r="B25" s="9"/>
      <c r="C25" s="9"/>
      <c r="D25" s="9"/>
      <c r="E25" s="9">
        <v>40</v>
      </c>
      <c r="F25" s="9"/>
      <c r="G25" s="9">
        <v>20</v>
      </c>
      <c r="H25" s="9"/>
      <c r="I25" s="9">
        <v>60</v>
      </c>
      <c r="J25" s="9">
        <v>236</v>
      </c>
      <c r="K25" s="9">
        <v>101</v>
      </c>
      <c r="L25" s="9">
        <v>337</v>
      </c>
      <c r="M25" s="9">
        <v>12060</v>
      </c>
      <c r="N25" s="9"/>
      <c r="O25" s="9">
        <v>396</v>
      </c>
      <c r="P25" s="11">
        <f t="shared" si="0"/>
        <v>5.2933958203560481E-4</v>
      </c>
    </row>
    <row r="26" spans="1:16" ht="14.25" customHeight="1" x14ac:dyDescent="0.25">
      <c r="A26" s="4" t="s">
        <v>189</v>
      </c>
      <c r="B26" s="9">
        <v>6025</v>
      </c>
      <c r="C26" s="9">
        <v>15005</v>
      </c>
      <c r="D26" s="9"/>
      <c r="E26" s="9">
        <v>464</v>
      </c>
      <c r="F26" s="9"/>
      <c r="G26" s="9">
        <v>362</v>
      </c>
      <c r="H26" s="9">
        <v>50</v>
      </c>
      <c r="I26" s="9">
        <v>21906</v>
      </c>
      <c r="J26" s="9">
        <v>8935</v>
      </c>
      <c r="K26" s="9">
        <v>3455</v>
      </c>
      <c r="L26" s="9">
        <v>12390</v>
      </c>
      <c r="M26" s="9">
        <v>39</v>
      </c>
      <c r="N26" s="9"/>
      <c r="O26" s="9">
        <v>34335</v>
      </c>
      <c r="P26" s="11">
        <f t="shared" si="0"/>
        <v>4.5896147851496184E-2</v>
      </c>
    </row>
    <row r="27" spans="1:16" ht="14.25" customHeight="1" x14ac:dyDescent="0.25">
      <c r="A27" s="4" t="s">
        <v>190</v>
      </c>
      <c r="B27" s="9">
        <v>218</v>
      </c>
      <c r="C27" s="9"/>
      <c r="D27" s="9">
        <v>490</v>
      </c>
      <c r="E27" s="9"/>
      <c r="F27" s="9"/>
      <c r="G27" s="9">
        <v>17</v>
      </c>
      <c r="H27" s="9"/>
      <c r="I27" s="9">
        <v>725</v>
      </c>
      <c r="J27" s="9">
        <v>35</v>
      </c>
      <c r="K27" s="9">
        <v>99</v>
      </c>
      <c r="L27" s="9">
        <v>134</v>
      </c>
      <c r="M27" s="9">
        <v>23</v>
      </c>
      <c r="N27" s="9"/>
      <c r="O27" s="9">
        <v>882</v>
      </c>
      <c r="P27" s="11">
        <f t="shared" si="0"/>
        <v>1.178983614533847E-3</v>
      </c>
    </row>
    <row r="28" spans="1:16" ht="14.25" customHeight="1" x14ac:dyDescent="0.25">
      <c r="A28" s="4" t="s">
        <v>191</v>
      </c>
      <c r="B28" s="9"/>
      <c r="C28" s="9"/>
      <c r="D28" s="9"/>
      <c r="E28" s="9">
        <v>1015</v>
      </c>
      <c r="F28" s="9"/>
      <c r="G28" s="9">
        <v>390</v>
      </c>
      <c r="H28" s="9"/>
      <c r="I28" s="9">
        <v>1404</v>
      </c>
      <c r="J28" s="9">
        <v>5405</v>
      </c>
      <c r="K28" s="9">
        <v>607</v>
      </c>
      <c r="L28" s="9">
        <v>6012</v>
      </c>
      <c r="M28" s="9">
        <v>102</v>
      </c>
      <c r="N28" s="9"/>
      <c r="O28" s="9">
        <v>7519</v>
      </c>
      <c r="P28" s="11">
        <f t="shared" si="0"/>
        <v>1.0050768478095233E-2</v>
      </c>
    </row>
    <row r="29" spans="1:16" ht="14.25" customHeight="1" x14ac:dyDescent="0.25">
      <c r="A29" s="4" t="s">
        <v>192</v>
      </c>
      <c r="B29" s="9"/>
      <c r="C29" s="9"/>
      <c r="D29" s="9">
        <v>72</v>
      </c>
      <c r="E29" s="9">
        <v>906</v>
      </c>
      <c r="F29" s="9"/>
      <c r="G29" s="9">
        <v>257</v>
      </c>
      <c r="H29" s="9"/>
      <c r="I29" s="9">
        <v>1236</v>
      </c>
      <c r="J29" s="9">
        <v>4870</v>
      </c>
      <c r="K29" s="9">
        <v>3938</v>
      </c>
      <c r="L29" s="9">
        <v>8808</v>
      </c>
      <c r="M29" s="9">
        <v>7</v>
      </c>
      <c r="N29" s="9"/>
      <c r="O29" s="9">
        <v>10050</v>
      </c>
      <c r="P29" s="11">
        <f t="shared" si="0"/>
        <v>1.3433996968327849E-2</v>
      </c>
    </row>
    <row r="30" spans="1:16" ht="14.25" customHeight="1" x14ac:dyDescent="0.25">
      <c r="A30" s="4" t="s">
        <v>193</v>
      </c>
      <c r="B30" s="9">
        <v>23208</v>
      </c>
      <c r="C30" s="9">
        <v>51164</v>
      </c>
      <c r="D30" s="9"/>
      <c r="E30" s="9">
        <v>2242</v>
      </c>
      <c r="F30" s="9"/>
      <c r="G30" s="9">
        <v>701</v>
      </c>
      <c r="H30" s="9">
        <v>252</v>
      </c>
      <c r="I30" s="9">
        <v>77567</v>
      </c>
      <c r="J30" s="9">
        <v>21130</v>
      </c>
      <c r="K30" s="9">
        <v>10941</v>
      </c>
      <c r="L30" s="9">
        <v>32071</v>
      </c>
      <c r="M30" s="9">
        <v>531</v>
      </c>
      <c r="N30" s="9"/>
      <c r="O30" s="9">
        <v>110169</v>
      </c>
      <c r="P30" s="11">
        <f t="shared" si="0"/>
        <v>0.1472646778113145</v>
      </c>
    </row>
    <row r="31" spans="1:16" ht="14.25" customHeight="1" x14ac:dyDescent="0.25">
      <c r="A31" s="4" t="s">
        <v>194</v>
      </c>
      <c r="B31" s="9">
        <v>2862</v>
      </c>
      <c r="C31" s="9">
        <v>16671</v>
      </c>
      <c r="D31" s="9">
        <v>258</v>
      </c>
      <c r="E31" s="9">
        <v>1276</v>
      </c>
      <c r="F31" s="9">
        <v>116</v>
      </c>
      <c r="G31" s="9">
        <v>122</v>
      </c>
      <c r="H31" s="9">
        <v>161</v>
      </c>
      <c r="I31" s="9">
        <v>21465</v>
      </c>
      <c r="J31" s="9">
        <v>4037</v>
      </c>
      <c r="K31" s="9">
        <v>4058</v>
      </c>
      <c r="L31" s="9">
        <v>8095</v>
      </c>
      <c r="M31" s="9">
        <v>392</v>
      </c>
      <c r="N31" s="9"/>
      <c r="O31" s="9">
        <v>29952</v>
      </c>
      <c r="P31" s="11">
        <f t="shared" si="0"/>
        <v>4.003732111396574E-2</v>
      </c>
    </row>
    <row r="32" spans="1:16" ht="14.25" customHeight="1" x14ac:dyDescent="0.25">
      <c r="A32" s="4" t="s">
        <v>195</v>
      </c>
      <c r="B32" s="9">
        <v>6935</v>
      </c>
      <c r="C32" s="9">
        <v>15059</v>
      </c>
      <c r="D32" s="9"/>
      <c r="E32" s="9">
        <v>441</v>
      </c>
      <c r="F32" s="9"/>
      <c r="G32" s="9">
        <v>453</v>
      </c>
      <c r="H32" s="9">
        <v>106</v>
      </c>
      <c r="I32" s="9">
        <v>22994</v>
      </c>
      <c r="J32" s="9">
        <v>11755</v>
      </c>
      <c r="K32" s="9">
        <v>8016</v>
      </c>
      <c r="L32" s="9">
        <v>19771</v>
      </c>
      <c r="M32" s="9">
        <v>168</v>
      </c>
      <c r="N32" s="9"/>
      <c r="O32" s="9">
        <v>42932</v>
      </c>
      <c r="P32" s="11">
        <f t="shared" si="0"/>
        <v>5.7387896302910565E-2</v>
      </c>
    </row>
    <row r="33" spans="1:16" ht="14.25" customHeight="1" x14ac:dyDescent="0.25">
      <c r="A33" s="4" t="s">
        <v>196</v>
      </c>
      <c r="B33" s="9">
        <v>895</v>
      </c>
      <c r="C33" s="9">
        <v>1260</v>
      </c>
      <c r="D33" s="9"/>
      <c r="E33" s="9">
        <v>847</v>
      </c>
      <c r="F33" s="9"/>
      <c r="G33" s="9">
        <v>63</v>
      </c>
      <c r="H33" s="9">
        <v>9</v>
      </c>
      <c r="I33" s="9">
        <v>3075</v>
      </c>
      <c r="J33" s="9">
        <v>964</v>
      </c>
      <c r="K33" s="9">
        <v>838</v>
      </c>
      <c r="L33" s="9">
        <v>1802</v>
      </c>
      <c r="M33" s="9">
        <v>25</v>
      </c>
      <c r="N33" s="9"/>
      <c r="O33" s="9">
        <v>4902</v>
      </c>
      <c r="P33" s="11">
        <f t="shared" si="0"/>
        <v>6.5525824018649861E-3</v>
      </c>
    </row>
    <row r="34" spans="1:16" ht="14.25" customHeight="1" x14ac:dyDescent="0.25">
      <c r="A34" s="4" t="s">
        <v>197</v>
      </c>
      <c r="B34" s="9">
        <v>4168</v>
      </c>
      <c r="C34" s="9">
        <v>9484</v>
      </c>
      <c r="D34" s="9"/>
      <c r="E34" s="9">
        <v>44</v>
      </c>
      <c r="F34" s="9"/>
      <c r="G34" s="9">
        <v>223</v>
      </c>
      <c r="H34" s="9">
        <v>72</v>
      </c>
      <c r="I34" s="9">
        <v>13992</v>
      </c>
      <c r="J34" s="9">
        <v>2700</v>
      </c>
      <c r="K34" s="9">
        <v>1890</v>
      </c>
      <c r="L34" s="9">
        <v>4590</v>
      </c>
      <c r="M34" s="9">
        <v>16</v>
      </c>
      <c r="N34" s="9">
        <v>225</v>
      </c>
      <c r="O34" s="9">
        <v>18823</v>
      </c>
      <c r="P34" s="11">
        <f t="shared" si="0"/>
        <v>2.5161007456202495E-2</v>
      </c>
    </row>
    <row r="35" spans="1:16" ht="14.25" customHeight="1" x14ac:dyDescent="0.25">
      <c r="A35" s="4" t="s">
        <v>198</v>
      </c>
      <c r="B35" s="9"/>
      <c r="C35" s="9"/>
      <c r="D35" s="9"/>
      <c r="E35" s="9">
        <v>999</v>
      </c>
      <c r="F35" s="9">
        <v>305</v>
      </c>
      <c r="G35" s="9">
        <v>161</v>
      </c>
      <c r="H35" s="9"/>
      <c r="I35" s="9">
        <v>1466</v>
      </c>
      <c r="J35" s="9">
        <v>3681</v>
      </c>
      <c r="K35" s="9">
        <v>2380</v>
      </c>
      <c r="L35" s="9">
        <v>6061</v>
      </c>
      <c r="M35" s="9">
        <v>74</v>
      </c>
      <c r="N35" s="9"/>
      <c r="O35" s="9">
        <v>7601</v>
      </c>
      <c r="P35" s="11">
        <f t="shared" si="0"/>
        <v>1.0160379199627858E-2</v>
      </c>
    </row>
    <row r="36" spans="1:16" ht="14.25" customHeight="1" x14ac:dyDescent="0.25">
      <c r="A36" s="4" t="s">
        <v>199</v>
      </c>
      <c r="B36" s="9"/>
      <c r="C36" s="9"/>
      <c r="D36" s="9"/>
      <c r="E36" s="9">
        <v>1512</v>
      </c>
      <c r="F36" s="9">
        <v>207</v>
      </c>
      <c r="G36" s="9">
        <v>342</v>
      </c>
      <c r="H36" s="9">
        <v>44</v>
      </c>
      <c r="I36" s="9">
        <v>2106</v>
      </c>
      <c r="J36" s="9">
        <v>4895</v>
      </c>
      <c r="K36" s="9">
        <v>1745</v>
      </c>
      <c r="L36" s="9">
        <v>6640</v>
      </c>
      <c r="M36" s="9">
        <v>120</v>
      </c>
      <c r="N36" s="9"/>
      <c r="O36" s="9">
        <v>8866</v>
      </c>
      <c r="P36" s="11">
        <f t="shared" si="0"/>
        <v>1.185132508668604E-2</v>
      </c>
    </row>
    <row r="37" spans="1:16" ht="14.25" customHeight="1" x14ac:dyDescent="0.25">
      <c r="A37" s="4" t="s">
        <v>200</v>
      </c>
      <c r="B37" s="9"/>
      <c r="C37" s="9">
        <v>2383</v>
      </c>
      <c r="D37" s="9">
        <v>2617</v>
      </c>
      <c r="E37" s="9">
        <v>5768</v>
      </c>
      <c r="F37" s="9"/>
      <c r="G37" s="9">
        <v>866</v>
      </c>
      <c r="H37" s="9">
        <v>206</v>
      </c>
      <c r="I37" s="9">
        <v>11840</v>
      </c>
      <c r="J37" s="9">
        <v>24765</v>
      </c>
      <c r="K37" s="9">
        <v>2580</v>
      </c>
      <c r="L37" s="9">
        <v>27345</v>
      </c>
      <c r="M37" s="9">
        <v>243</v>
      </c>
      <c r="N37" s="9"/>
      <c r="O37" s="9">
        <v>39428</v>
      </c>
      <c r="P37" s="11">
        <f t="shared" si="0"/>
        <v>5.2704043031565215E-2</v>
      </c>
    </row>
    <row r="38" spans="1:16" x14ac:dyDescent="0.25">
      <c r="B38" s="30">
        <f>SUM(B10:B37)</f>
        <v>63399</v>
      </c>
      <c r="C38" s="30">
        <f t="shared" ref="C38:D38" si="1">SUM(C10:C37)</f>
        <v>182172</v>
      </c>
      <c r="D38" s="30">
        <f t="shared" si="1"/>
        <v>35379</v>
      </c>
      <c r="E38" s="30">
        <f t="shared" ref="E38:O38" si="2">SUM(E10:E37)</f>
        <v>54351</v>
      </c>
      <c r="F38" s="30">
        <f t="shared" si="2"/>
        <v>1555</v>
      </c>
      <c r="G38" s="30">
        <f t="shared" si="2"/>
        <v>9625</v>
      </c>
      <c r="H38" s="30">
        <f t="shared" si="2"/>
        <v>3211</v>
      </c>
      <c r="I38" s="30">
        <f t="shared" si="2"/>
        <v>349695</v>
      </c>
      <c r="J38" s="30">
        <f t="shared" si="2"/>
        <v>296351</v>
      </c>
      <c r="K38" s="30">
        <f t="shared" si="2"/>
        <v>95338</v>
      </c>
      <c r="L38" s="30">
        <f t="shared" si="2"/>
        <v>391689</v>
      </c>
      <c r="M38" s="30">
        <f t="shared" si="2"/>
        <v>17810</v>
      </c>
      <c r="N38" s="30">
        <f t="shared" si="2"/>
        <v>969</v>
      </c>
      <c r="O38" s="30">
        <f t="shared" si="2"/>
        <v>748102</v>
      </c>
      <c r="P38" s="11">
        <f t="shared" si="0"/>
        <v>1</v>
      </c>
    </row>
    <row r="39" spans="1:16" x14ac:dyDescent="0.25">
      <c r="B39" s="34">
        <f t="shared" ref="B39:D39" si="3">+B38/$O$38</f>
        <v>8.4746465054230571E-2</v>
      </c>
      <c r="C39" s="34">
        <f t="shared" si="3"/>
        <v>0.24351224832977322</v>
      </c>
      <c r="D39" s="34">
        <f t="shared" si="3"/>
        <v>4.7291679476862782E-2</v>
      </c>
      <c r="E39" s="34">
        <f>+E38/$O$38</f>
        <v>7.2651857634386752E-2</v>
      </c>
      <c r="F39" s="34">
        <f t="shared" ref="F39:O39" si="4">+F38/$O$38</f>
        <v>2.078593560771125E-3</v>
      </c>
      <c r="G39" s="34">
        <f t="shared" si="4"/>
        <v>1.286589261892095E-2</v>
      </c>
      <c r="H39" s="34">
        <f t="shared" si="4"/>
        <v>4.2921954492836541E-3</v>
      </c>
      <c r="I39" s="34">
        <f t="shared" si="4"/>
        <v>0.46744294227257782</v>
      </c>
      <c r="J39" s="34">
        <f t="shared" si="4"/>
        <v>0.39613715776725633</v>
      </c>
      <c r="K39" s="34">
        <f t="shared" si="4"/>
        <v>0.12743984109118811</v>
      </c>
      <c r="L39" s="34">
        <f t="shared" si="4"/>
        <v>0.52357699885844444</v>
      </c>
      <c r="M39" s="34">
        <f t="shared" si="4"/>
        <v>2.3806914030439698E-2</v>
      </c>
      <c r="N39" s="34">
        <f t="shared" si="4"/>
        <v>1.2952779166477298E-3</v>
      </c>
      <c r="O39" s="34">
        <f t="shared" si="4"/>
        <v>1</v>
      </c>
    </row>
    <row r="40" spans="1:16" x14ac:dyDescent="0.25">
      <c r="O40" s="8"/>
    </row>
    <row r="41" spans="1:16" x14ac:dyDescent="0.25">
      <c r="A41" t="s">
        <v>201</v>
      </c>
      <c r="O41" s="8" t="s">
        <v>114</v>
      </c>
    </row>
    <row r="42" spans="1:16" x14ac:dyDescent="0.25">
      <c r="A42" t="s">
        <v>202</v>
      </c>
    </row>
    <row r="43" spans="1:16" x14ac:dyDescent="0.25">
      <c r="A43" t="s">
        <v>203</v>
      </c>
    </row>
    <row r="44" spans="1:16" x14ac:dyDescent="0.25">
      <c r="A44" t="s">
        <v>204</v>
      </c>
    </row>
    <row r="45" spans="1:16" x14ac:dyDescent="0.25">
      <c r="A45" t="s">
        <v>205</v>
      </c>
    </row>
    <row r="46" spans="1:16" x14ac:dyDescent="0.25">
      <c r="A46" t="s">
        <v>206</v>
      </c>
    </row>
    <row r="47" spans="1:16" x14ac:dyDescent="0.25">
      <c r="A47" t="s">
        <v>207</v>
      </c>
    </row>
    <row r="48" spans="1:16" x14ac:dyDescent="0.25">
      <c r="A48" t="s">
        <v>208</v>
      </c>
    </row>
    <row r="55" spans="1:12" x14ac:dyDescent="0.25">
      <c r="A55" s="22"/>
    </row>
    <row r="58" spans="1:12" x14ac:dyDescent="0.25">
      <c r="A58" s="288" t="s">
        <v>155</v>
      </c>
      <c r="B58" s="289"/>
      <c r="C58" s="289"/>
      <c r="D58" s="289"/>
      <c r="E58" s="289"/>
      <c r="F58" s="289"/>
      <c r="H58" s="26">
        <f>SUM(H60:H87)</f>
        <v>49956.42857142858</v>
      </c>
      <c r="I58" s="26">
        <f t="shared" ref="I58:L58" si="5">SUM(I60:I87)</f>
        <v>55955.571428571435</v>
      </c>
      <c r="J58" s="26">
        <f t="shared" si="5"/>
        <v>2544.2857142857138</v>
      </c>
      <c r="K58" s="26">
        <f t="shared" si="5"/>
        <v>138.42857142857142</v>
      </c>
      <c r="L58" s="26">
        <f t="shared" si="5"/>
        <v>106871.7142857143</v>
      </c>
    </row>
    <row r="59" spans="1:12" ht="75" x14ac:dyDescent="0.25">
      <c r="A59" s="21"/>
      <c r="B59" s="21" t="s">
        <v>165</v>
      </c>
      <c r="C59" s="21" t="s">
        <v>169</v>
      </c>
      <c r="D59" s="21" t="s">
        <v>170</v>
      </c>
      <c r="E59" s="21" t="s">
        <v>171</v>
      </c>
      <c r="F59" s="21" t="s">
        <v>172</v>
      </c>
      <c r="H59" s="24" t="s">
        <v>165</v>
      </c>
      <c r="I59" s="24" t="s">
        <v>169</v>
      </c>
      <c r="J59" s="24" t="s">
        <v>170</v>
      </c>
      <c r="K59" s="24" t="s">
        <v>171</v>
      </c>
      <c r="L59" s="24" t="s">
        <v>172</v>
      </c>
    </row>
    <row r="60" spans="1:12" x14ac:dyDescent="0.25">
      <c r="A60" s="4" t="s">
        <v>173</v>
      </c>
      <c r="B60" s="9">
        <v>2284</v>
      </c>
      <c r="C60" s="9">
        <v>4267</v>
      </c>
      <c r="D60" s="9">
        <v>42</v>
      </c>
      <c r="E60" s="9"/>
      <c r="F60" s="9">
        <v>6593</v>
      </c>
      <c r="G60" s="8"/>
      <c r="H60" s="8">
        <f>+B60/7</f>
        <v>326.28571428571428</v>
      </c>
      <c r="I60" s="8">
        <f t="shared" ref="I60:L60" si="6">+C60/7</f>
        <v>609.57142857142856</v>
      </c>
      <c r="J60" s="8">
        <f t="shared" si="6"/>
        <v>6</v>
      </c>
      <c r="K60" s="8">
        <f t="shared" si="6"/>
        <v>0</v>
      </c>
      <c r="L60" s="8">
        <f t="shared" si="6"/>
        <v>941.85714285714289</v>
      </c>
    </row>
    <row r="61" spans="1:12" x14ac:dyDescent="0.25">
      <c r="A61" s="4" t="s">
        <v>174</v>
      </c>
      <c r="B61" s="9">
        <v>7588</v>
      </c>
      <c r="C61" s="9">
        <v>7476</v>
      </c>
      <c r="D61" s="9">
        <v>88</v>
      </c>
      <c r="E61" s="9">
        <v>293</v>
      </c>
      <c r="F61" s="9">
        <v>15445</v>
      </c>
      <c r="G61" s="8"/>
      <c r="H61" s="8">
        <f t="shared" ref="H61:H78" si="7">+B61/7</f>
        <v>1084</v>
      </c>
      <c r="I61" s="8">
        <f t="shared" ref="I61:I79" si="8">+C61/7</f>
        <v>1068</v>
      </c>
      <c r="J61" s="8">
        <f t="shared" ref="J61:J79" si="9">+D61/7</f>
        <v>12.571428571428571</v>
      </c>
      <c r="K61" s="8">
        <f t="shared" ref="K61:K79" si="10">+E61/7</f>
        <v>41.857142857142854</v>
      </c>
      <c r="L61" s="8">
        <f t="shared" ref="L61:L79" si="11">+F61/7</f>
        <v>2206.4285714285716</v>
      </c>
    </row>
    <row r="62" spans="1:12" x14ac:dyDescent="0.25">
      <c r="A62" s="4" t="s">
        <v>175</v>
      </c>
      <c r="B62" s="9">
        <v>21983</v>
      </c>
      <c r="C62" s="9">
        <v>8315</v>
      </c>
      <c r="D62" s="9">
        <v>31</v>
      </c>
      <c r="E62" s="9"/>
      <c r="F62" s="9">
        <v>30329</v>
      </c>
      <c r="G62" s="8"/>
      <c r="H62" s="8">
        <f t="shared" si="7"/>
        <v>3140.4285714285716</v>
      </c>
      <c r="I62" s="8">
        <f t="shared" si="8"/>
        <v>1187.8571428571429</v>
      </c>
      <c r="J62" s="8">
        <f t="shared" si="9"/>
        <v>4.4285714285714288</v>
      </c>
      <c r="K62" s="8">
        <f t="shared" si="10"/>
        <v>0</v>
      </c>
      <c r="L62" s="8">
        <f t="shared" si="11"/>
        <v>4332.7142857142853</v>
      </c>
    </row>
    <row r="63" spans="1:12" x14ac:dyDescent="0.25">
      <c r="A63" s="4" t="s">
        <v>176</v>
      </c>
      <c r="B63" s="9">
        <v>553</v>
      </c>
      <c r="C63" s="9">
        <v>7010</v>
      </c>
      <c r="D63" s="9">
        <v>208</v>
      </c>
      <c r="E63" s="9"/>
      <c r="F63" s="9">
        <v>7772</v>
      </c>
      <c r="G63" s="8"/>
      <c r="H63" s="8">
        <f t="shared" si="7"/>
        <v>79</v>
      </c>
      <c r="I63" s="8">
        <f t="shared" si="8"/>
        <v>1001.4285714285714</v>
      </c>
      <c r="J63" s="8">
        <f t="shared" si="9"/>
        <v>29.714285714285715</v>
      </c>
      <c r="K63" s="8">
        <f t="shared" si="10"/>
        <v>0</v>
      </c>
      <c r="L63" s="8">
        <f t="shared" si="11"/>
        <v>1110.2857142857142</v>
      </c>
    </row>
    <row r="64" spans="1:12" x14ac:dyDescent="0.25">
      <c r="A64" s="4" t="s">
        <v>177</v>
      </c>
      <c r="B64" s="9">
        <v>19235</v>
      </c>
      <c r="C64" s="9">
        <v>44123</v>
      </c>
      <c r="D64" s="9">
        <v>220</v>
      </c>
      <c r="E64" s="9"/>
      <c r="F64" s="9">
        <v>63578</v>
      </c>
      <c r="G64" s="8"/>
      <c r="H64" s="8">
        <f t="shared" si="7"/>
        <v>2747.8571428571427</v>
      </c>
      <c r="I64" s="8">
        <f t="shared" si="8"/>
        <v>6303.2857142857147</v>
      </c>
      <c r="J64" s="8">
        <f t="shared" si="9"/>
        <v>31.428571428571427</v>
      </c>
      <c r="K64" s="8">
        <f t="shared" si="10"/>
        <v>0</v>
      </c>
      <c r="L64" s="8">
        <f t="shared" si="11"/>
        <v>9082.5714285714294</v>
      </c>
    </row>
    <row r="65" spans="1:12" x14ac:dyDescent="0.25">
      <c r="A65" s="4" t="s">
        <v>178</v>
      </c>
      <c r="B65" s="9">
        <v>3590</v>
      </c>
      <c r="C65" s="9">
        <v>1665</v>
      </c>
      <c r="D65" s="9">
        <v>101</v>
      </c>
      <c r="E65" s="9"/>
      <c r="F65" s="9">
        <v>5356</v>
      </c>
      <c r="G65" s="8"/>
      <c r="H65" s="8">
        <f t="shared" si="7"/>
        <v>512.85714285714289</v>
      </c>
      <c r="I65" s="8">
        <f t="shared" si="8"/>
        <v>237.85714285714286</v>
      </c>
      <c r="J65" s="8">
        <f t="shared" si="9"/>
        <v>14.428571428571429</v>
      </c>
      <c r="K65" s="8">
        <f t="shared" si="10"/>
        <v>0</v>
      </c>
      <c r="L65" s="8">
        <f t="shared" si="11"/>
        <v>765.14285714285711</v>
      </c>
    </row>
    <row r="66" spans="1:12" x14ac:dyDescent="0.25">
      <c r="A66" s="4" t="s">
        <v>179</v>
      </c>
      <c r="B66" s="9">
        <v>1189</v>
      </c>
      <c r="C66" s="9">
        <v>10725</v>
      </c>
      <c r="D66" s="9">
        <v>148</v>
      </c>
      <c r="E66" s="9"/>
      <c r="F66" s="9">
        <v>12062</v>
      </c>
      <c r="G66" s="8"/>
      <c r="H66" s="8">
        <f t="shared" si="7"/>
        <v>169.85714285714286</v>
      </c>
      <c r="I66" s="8">
        <f t="shared" si="8"/>
        <v>1532.1428571428571</v>
      </c>
      <c r="J66" s="8">
        <f t="shared" si="9"/>
        <v>21.142857142857142</v>
      </c>
      <c r="K66" s="8">
        <f t="shared" si="10"/>
        <v>0</v>
      </c>
      <c r="L66" s="8">
        <f t="shared" si="11"/>
        <v>1723.1428571428571</v>
      </c>
    </row>
    <row r="67" spans="1:12" x14ac:dyDescent="0.25">
      <c r="A67" s="4" t="s">
        <v>180</v>
      </c>
      <c r="B67" s="9">
        <v>15522</v>
      </c>
      <c r="C67" s="9">
        <v>19596</v>
      </c>
      <c r="D67" s="9">
        <v>389</v>
      </c>
      <c r="E67" s="9"/>
      <c r="F67" s="28">
        <v>35507</v>
      </c>
      <c r="G67" s="8"/>
      <c r="H67" s="8">
        <f t="shared" si="7"/>
        <v>2217.4285714285716</v>
      </c>
      <c r="I67" s="8">
        <f t="shared" si="8"/>
        <v>2799.4285714285716</v>
      </c>
      <c r="J67" s="8">
        <f t="shared" si="9"/>
        <v>55.571428571428569</v>
      </c>
      <c r="K67" s="8">
        <f t="shared" si="10"/>
        <v>0</v>
      </c>
      <c r="L67" s="8">
        <f t="shared" si="11"/>
        <v>5072.4285714285716</v>
      </c>
    </row>
    <row r="68" spans="1:12" x14ac:dyDescent="0.25">
      <c r="A68" s="4" t="s">
        <v>181</v>
      </c>
      <c r="B68" s="9">
        <v>28559</v>
      </c>
      <c r="C68" s="9">
        <v>42880</v>
      </c>
      <c r="D68" s="9">
        <v>1162</v>
      </c>
      <c r="E68" s="9"/>
      <c r="F68" s="9">
        <v>72601</v>
      </c>
      <c r="G68" s="8"/>
      <c r="H68" s="8">
        <f t="shared" si="7"/>
        <v>4079.8571428571427</v>
      </c>
      <c r="I68" s="8">
        <f t="shared" si="8"/>
        <v>6125.7142857142853</v>
      </c>
      <c r="J68" s="8">
        <f t="shared" si="9"/>
        <v>166</v>
      </c>
      <c r="K68" s="8">
        <f t="shared" si="10"/>
        <v>0</v>
      </c>
      <c r="L68" s="8">
        <f t="shared" si="11"/>
        <v>10371.571428571429</v>
      </c>
    </row>
    <row r="69" spans="1:12" x14ac:dyDescent="0.25">
      <c r="A69" s="4" t="s">
        <v>182</v>
      </c>
      <c r="B69" s="9">
        <v>15853</v>
      </c>
      <c r="C69" s="9">
        <v>62813</v>
      </c>
      <c r="D69" s="9">
        <v>588</v>
      </c>
      <c r="E69" s="9"/>
      <c r="F69" s="9">
        <v>79253</v>
      </c>
      <c r="G69" s="8"/>
      <c r="H69" s="8">
        <f t="shared" si="7"/>
        <v>2264.7142857142858</v>
      </c>
      <c r="I69" s="8">
        <f t="shared" si="8"/>
        <v>8973.2857142857138</v>
      </c>
      <c r="J69" s="8">
        <f t="shared" si="9"/>
        <v>84</v>
      </c>
      <c r="K69" s="8">
        <f t="shared" si="10"/>
        <v>0</v>
      </c>
      <c r="L69" s="8">
        <f t="shared" si="11"/>
        <v>11321.857142857143</v>
      </c>
    </row>
    <row r="70" spans="1:12" x14ac:dyDescent="0.25">
      <c r="A70" s="4" t="s">
        <v>183</v>
      </c>
      <c r="B70" s="9">
        <v>8609</v>
      </c>
      <c r="C70" s="9">
        <v>3505</v>
      </c>
      <c r="D70" s="9">
        <v>253</v>
      </c>
      <c r="E70" s="9"/>
      <c r="F70" s="9">
        <v>12368</v>
      </c>
      <c r="G70" s="8"/>
      <c r="H70" s="8">
        <f t="shared" si="7"/>
        <v>1229.8571428571429</v>
      </c>
      <c r="I70" s="8">
        <f t="shared" si="8"/>
        <v>500.71428571428572</v>
      </c>
      <c r="J70" s="8">
        <f t="shared" si="9"/>
        <v>36.142857142857146</v>
      </c>
      <c r="K70" s="8">
        <f t="shared" si="10"/>
        <v>0</v>
      </c>
      <c r="L70" s="8">
        <f t="shared" si="11"/>
        <v>1766.8571428571429</v>
      </c>
    </row>
    <row r="71" spans="1:12" x14ac:dyDescent="0.25">
      <c r="A71" s="4" t="s">
        <v>184</v>
      </c>
      <c r="B71" s="9">
        <v>32823</v>
      </c>
      <c r="C71" s="9">
        <v>37520</v>
      </c>
      <c r="D71" s="9">
        <v>537</v>
      </c>
      <c r="E71" s="9"/>
      <c r="F71" s="9">
        <v>70880</v>
      </c>
      <c r="G71" s="8"/>
      <c r="H71" s="8">
        <f t="shared" si="7"/>
        <v>4689</v>
      </c>
      <c r="I71" s="8">
        <f t="shared" si="8"/>
        <v>5360</v>
      </c>
      <c r="J71" s="8">
        <f t="shared" si="9"/>
        <v>76.714285714285708</v>
      </c>
      <c r="K71" s="8">
        <f t="shared" si="10"/>
        <v>0</v>
      </c>
      <c r="L71" s="8">
        <f t="shared" si="11"/>
        <v>10125.714285714286</v>
      </c>
    </row>
    <row r="72" spans="1:12" x14ac:dyDescent="0.25">
      <c r="A72" s="4" t="s">
        <v>185</v>
      </c>
      <c r="B72" s="9">
        <v>736</v>
      </c>
      <c r="C72" s="9">
        <v>485</v>
      </c>
      <c r="D72" s="9">
        <v>40</v>
      </c>
      <c r="E72" s="9"/>
      <c r="F72" s="9">
        <v>1261</v>
      </c>
      <c r="G72" s="8"/>
      <c r="H72" s="8">
        <f t="shared" si="7"/>
        <v>105.14285714285714</v>
      </c>
      <c r="I72" s="8">
        <f t="shared" si="8"/>
        <v>69.285714285714292</v>
      </c>
      <c r="J72" s="8">
        <f t="shared" si="9"/>
        <v>5.7142857142857144</v>
      </c>
      <c r="K72" s="8">
        <f t="shared" si="10"/>
        <v>0</v>
      </c>
      <c r="L72" s="8">
        <f t="shared" si="11"/>
        <v>180.14285714285714</v>
      </c>
    </row>
    <row r="73" spans="1:12" x14ac:dyDescent="0.25">
      <c r="A73" s="4" t="s">
        <v>186</v>
      </c>
      <c r="B73" s="9">
        <v>4512</v>
      </c>
      <c r="C73" s="9">
        <v>2530</v>
      </c>
      <c r="D73" s="9">
        <v>140</v>
      </c>
      <c r="E73" s="9"/>
      <c r="F73" s="9">
        <v>7182</v>
      </c>
      <c r="G73" s="8"/>
      <c r="H73" s="8">
        <f t="shared" si="7"/>
        <v>644.57142857142856</v>
      </c>
      <c r="I73" s="8">
        <f t="shared" si="8"/>
        <v>361.42857142857144</v>
      </c>
      <c r="J73" s="8">
        <f t="shared" si="9"/>
        <v>20</v>
      </c>
      <c r="K73" s="8">
        <f t="shared" si="10"/>
        <v>0</v>
      </c>
      <c r="L73" s="8">
        <f t="shared" si="11"/>
        <v>1026</v>
      </c>
    </row>
    <row r="74" spans="1:12" x14ac:dyDescent="0.25">
      <c r="A74" s="4" t="s">
        <v>187</v>
      </c>
      <c r="B74" s="9">
        <v>6823</v>
      </c>
      <c r="C74" s="9">
        <v>4723</v>
      </c>
      <c r="D74" s="9">
        <v>63</v>
      </c>
      <c r="E74" s="9">
        <v>451</v>
      </c>
      <c r="F74" s="9">
        <v>12060</v>
      </c>
      <c r="G74" s="8"/>
      <c r="H74" s="8">
        <f t="shared" si="7"/>
        <v>974.71428571428567</v>
      </c>
      <c r="I74" s="8">
        <f t="shared" si="8"/>
        <v>674.71428571428567</v>
      </c>
      <c r="J74" s="8">
        <f t="shared" si="9"/>
        <v>9</v>
      </c>
      <c r="K74" s="8">
        <f t="shared" si="10"/>
        <v>64.428571428571431</v>
      </c>
      <c r="L74" s="8">
        <f t="shared" si="11"/>
        <v>1722.8571428571429</v>
      </c>
    </row>
    <row r="75" spans="1:12" x14ac:dyDescent="0.25">
      <c r="A75" s="4" t="s">
        <v>188</v>
      </c>
      <c r="B75" s="9">
        <v>60</v>
      </c>
      <c r="C75" s="9">
        <v>337</v>
      </c>
      <c r="D75" s="9">
        <v>12060</v>
      </c>
      <c r="E75" s="9"/>
      <c r="F75" s="9">
        <v>396</v>
      </c>
      <c r="G75" s="8"/>
      <c r="H75" s="8">
        <f t="shared" si="7"/>
        <v>8.5714285714285712</v>
      </c>
      <c r="I75" s="8">
        <f t="shared" si="8"/>
        <v>48.142857142857146</v>
      </c>
      <c r="J75" s="8">
        <f t="shared" si="9"/>
        <v>1722.8571428571429</v>
      </c>
      <c r="K75" s="8">
        <f t="shared" si="10"/>
        <v>0</v>
      </c>
      <c r="L75" s="8">
        <f t="shared" si="11"/>
        <v>56.571428571428569</v>
      </c>
    </row>
    <row r="76" spans="1:12" x14ac:dyDescent="0.25">
      <c r="A76" s="4" t="s">
        <v>189</v>
      </c>
      <c r="B76" s="9">
        <v>21906</v>
      </c>
      <c r="C76" s="9">
        <v>12390</v>
      </c>
      <c r="D76" s="9">
        <v>39</v>
      </c>
      <c r="E76" s="9"/>
      <c r="F76" s="9">
        <v>34335</v>
      </c>
      <c r="G76" s="8"/>
      <c r="H76" s="8">
        <f t="shared" si="7"/>
        <v>3129.4285714285716</v>
      </c>
      <c r="I76" s="8">
        <f t="shared" si="8"/>
        <v>1770</v>
      </c>
      <c r="J76" s="8">
        <f t="shared" si="9"/>
        <v>5.5714285714285712</v>
      </c>
      <c r="K76" s="8">
        <f t="shared" si="10"/>
        <v>0</v>
      </c>
      <c r="L76" s="8">
        <f t="shared" si="11"/>
        <v>4905</v>
      </c>
    </row>
    <row r="77" spans="1:12" x14ac:dyDescent="0.25">
      <c r="A77" s="4" t="s">
        <v>190</v>
      </c>
      <c r="B77" s="9">
        <v>725</v>
      </c>
      <c r="C77" s="9">
        <v>134</v>
      </c>
      <c r="D77" s="9">
        <v>23</v>
      </c>
      <c r="E77" s="9"/>
      <c r="F77" s="9">
        <v>882</v>
      </c>
      <c r="G77" s="8"/>
      <c r="H77" s="8">
        <f t="shared" si="7"/>
        <v>103.57142857142857</v>
      </c>
      <c r="I77" s="8">
        <f t="shared" si="8"/>
        <v>19.142857142857142</v>
      </c>
      <c r="J77" s="8">
        <f t="shared" si="9"/>
        <v>3.2857142857142856</v>
      </c>
      <c r="K77" s="8">
        <f t="shared" si="10"/>
        <v>0</v>
      </c>
      <c r="L77" s="8">
        <f t="shared" si="11"/>
        <v>126</v>
      </c>
    </row>
    <row r="78" spans="1:12" x14ac:dyDescent="0.25">
      <c r="A78" s="4" t="s">
        <v>191</v>
      </c>
      <c r="B78" s="9">
        <v>1404</v>
      </c>
      <c r="C78" s="9">
        <v>6012</v>
      </c>
      <c r="D78" s="9">
        <v>102</v>
      </c>
      <c r="E78" s="9"/>
      <c r="F78" s="9">
        <v>7519</v>
      </c>
      <c r="G78" s="8"/>
      <c r="H78" s="8">
        <f t="shared" si="7"/>
        <v>200.57142857142858</v>
      </c>
      <c r="I78" s="8">
        <f t="shared" si="8"/>
        <v>858.85714285714289</v>
      </c>
      <c r="J78" s="8">
        <f t="shared" si="9"/>
        <v>14.571428571428571</v>
      </c>
      <c r="K78" s="8">
        <f t="shared" si="10"/>
        <v>0</v>
      </c>
      <c r="L78" s="8">
        <f t="shared" si="11"/>
        <v>1074.1428571428571</v>
      </c>
    </row>
    <row r="79" spans="1:12" x14ac:dyDescent="0.25">
      <c r="A79" s="4" t="s">
        <v>192</v>
      </c>
      <c r="B79" s="9">
        <v>1236</v>
      </c>
      <c r="C79" s="9">
        <v>8808</v>
      </c>
      <c r="D79" s="9">
        <v>7</v>
      </c>
      <c r="E79" s="9"/>
      <c r="F79" s="9">
        <v>10050</v>
      </c>
      <c r="G79" s="8"/>
      <c r="H79" s="8">
        <f>+B79/7</f>
        <v>176.57142857142858</v>
      </c>
      <c r="I79" s="8">
        <f t="shared" si="8"/>
        <v>1258.2857142857142</v>
      </c>
      <c r="J79" s="8">
        <f t="shared" si="9"/>
        <v>1</v>
      </c>
      <c r="K79" s="8">
        <f t="shared" si="10"/>
        <v>0</v>
      </c>
      <c r="L79" s="8">
        <f t="shared" si="11"/>
        <v>1435.7142857142858</v>
      </c>
    </row>
    <row r="80" spans="1:12" x14ac:dyDescent="0.25">
      <c r="A80" s="4" t="s">
        <v>193</v>
      </c>
      <c r="B80" s="9">
        <v>77567</v>
      </c>
      <c r="C80" s="9">
        <v>32071</v>
      </c>
      <c r="D80" s="9">
        <v>531</v>
      </c>
      <c r="E80" s="9"/>
      <c r="F80" s="9">
        <v>110169</v>
      </c>
      <c r="G80" s="8"/>
      <c r="H80" s="8">
        <f t="shared" ref="H80:H87" si="12">+B80/7</f>
        <v>11081</v>
      </c>
      <c r="I80" s="8">
        <f t="shared" ref="I80:I87" si="13">+C80/7</f>
        <v>4581.5714285714284</v>
      </c>
      <c r="J80" s="8">
        <f t="shared" ref="J80:J87" si="14">+D80/7</f>
        <v>75.857142857142861</v>
      </c>
      <c r="K80" s="8">
        <f t="shared" ref="K80:K87" si="15">+E80/7</f>
        <v>0</v>
      </c>
      <c r="L80" s="8">
        <f t="shared" ref="L80:L87" si="16">+F80/7</f>
        <v>15738.428571428571</v>
      </c>
    </row>
    <row r="81" spans="1:12" x14ac:dyDescent="0.25">
      <c r="A81" s="4" t="s">
        <v>194</v>
      </c>
      <c r="B81" s="9">
        <v>21465</v>
      </c>
      <c r="C81" s="9">
        <v>8095</v>
      </c>
      <c r="D81" s="9">
        <v>392</v>
      </c>
      <c r="E81" s="9"/>
      <c r="F81" s="9">
        <v>29952</v>
      </c>
      <c r="G81" s="8"/>
      <c r="H81" s="8">
        <f t="shared" si="12"/>
        <v>3066.4285714285716</v>
      </c>
      <c r="I81" s="8">
        <f t="shared" si="13"/>
        <v>1156.4285714285713</v>
      </c>
      <c r="J81" s="8">
        <f t="shared" si="14"/>
        <v>56</v>
      </c>
      <c r="K81" s="8">
        <f t="shared" si="15"/>
        <v>0</v>
      </c>
      <c r="L81" s="8">
        <f t="shared" si="16"/>
        <v>4278.8571428571431</v>
      </c>
    </row>
    <row r="82" spans="1:12" x14ac:dyDescent="0.25">
      <c r="A82" s="4" t="s">
        <v>195</v>
      </c>
      <c r="B82" s="9">
        <v>22994</v>
      </c>
      <c r="C82" s="9">
        <v>19771</v>
      </c>
      <c r="D82" s="9">
        <v>168</v>
      </c>
      <c r="E82" s="9"/>
      <c r="F82" s="9">
        <v>42932</v>
      </c>
      <c r="G82" s="8"/>
      <c r="H82" s="8">
        <f t="shared" si="12"/>
        <v>3284.8571428571427</v>
      </c>
      <c r="I82" s="8">
        <f t="shared" si="13"/>
        <v>2824.4285714285716</v>
      </c>
      <c r="J82" s="8">
        <f t="shared" si="14"/>
        <v>24</v>
      </c>
      <c r="K82" s="8">
        <f t="shared" si="15"/>
        <v>0</v>
      </c>
      <c r="L82" s="8">
        <f t="shared" si="16"/>
        <v>6133.1428571428569</v>
      </c>
    </row>
    <row r="83" spans="1:12" x14ac:dyDescent="0.25">
      <c r="A83" s="4" t="s">
        <v>196</v>
      </c>
      <c r="B83" s="9">
        <v>3075</v>
      </c>
      <c r="C83" s="9">
        <v>1802</v>
      </c>
      <c r="D83" s="9">
        <v>25</v>
      </c>
      <c r="E83" s="9"/>
      <c r="F83" s="9">
        <v>4902</v>
      </c>
      <c r="G83" s="8"/>
      <c r="H83" s="8">
        <f t="shared" si="12"/>
        <v>439.28571428571428</v>
      </c>
      <c r="I83" s="8">
        <f t="shared" si="13"/>
        <v>257.42857142857144</v>
      </c>
      <c r="J83" s="8">
        <f t="shared" si="14"/>
        <v>3.5714285714285716</v>
      </c>
      <c r="K83" s="8">
        <f t="shared" si="15"/>
        <v>0</v>
      </c>
      <c r="L83" s="8">
        <f t="shared" si="16"/>
        <v>700.28571428571433</v>
      </c>
    </row>
    <row r="84" spans="1:12" x14ac:dyDescent="0.25">
      <c r="A84" s="4" t="s">
        <v>197</v>
      </c>
      <c r="B84" s="9">
        <v>13992</v>
      </c>
      <c r="C84" s="9">
        <v>4590</v>
      </c>
      <c r="D84" s="9">
        <v>16</v>
      </c>
      <c r="E84" s="9">
        <v>225</v>
      </c>
      <c r="F84" s="9">
        <v>18823</v>
      </c>
      <c r="G84" s="8"/>
      <c r="H84" s="8">
        <f t="shared" si="12"/>
        <v>1998.8571428571429</v>
      </c>
      <c r="I84" s="8">
        <f t="shared" si="13"/>
        <v>655.71428571428567</v>
      </c>
      <c r="J84" s="8">
        <f t="shared" si="14"/>
        <v>2.2857142857142856</v>
      </c>
      <c r="K84" s="8">
        <f t="shared" si="15"/>
        <v>32.142857142857146</v>
      </c>
      <c r="L84" s="8">
        <f t="shared" si="16"/>
        <v>2689</v>
      </c>
    </row>
    <row r="85" spans="1:12" x14ac:dyDescent="0.25">
      <c r="A85" s="4" t="s">
        <v>198</v>
      </c>
      <c r="B85" s="9">
        <v>1466</v>
      </c>
      <c r="C85" s="9">
        <v>6061</v>
      </c>
      <c r="D85" s="9">
        <v>74</v>
      </c>
      <c r="E85" s="9"/>
      <c r="F85" s="9">
        <v>7601</v>
      </c>
      <c r="G85" s="8"/>
      <c r="H85" s="8">
        <f t="shared" si="12"/>
        <v>209.42857142857142</v>
      </c>
      <c r="I85" s="8">
        <f t="shared" si="13"/>
        <v>865.85714285714289</v>
      </c>
      <c r="J85" s="8">
        <f t="shared" si="14"/>
        <v>10.571428571428571</v>
      </c>
      <c r="K85" s="8">
        <f t="shared" si="15"/>
        <v>0</v>
      </c>
      <c r="L85" s="8">
        <f t="shared" si="16"/>
        <v>1085.8571428571429</v>
      </c>
    </row>
    <row r="86" spans="1:12" x14ac:dyDescent="0.25">
      <c r="A86" s="4" t="s">
        <v>199</v>
      </c>
      <c r="B86" s="9">
        <v>2106</v>
      </c>
      <c r="C86" s="9">
        <v>6640</v>
      </c>
      <c r="D86" s="9">
        <v>120</v>
      </c>
      <c r="E86" s="9"/>
      <c r="F86" s="9">
        <v>8866</v>
      </c>
      <c r="G86" s="8"/>
      <c r="H86" s="8">
        <f t="shared" si="12"/>
        <v>300.85714285714283</v>
      </c>
      <c r="I86" s="8">
        <f t="shared" si="13"/>
        <v>948.57142857142856</v>
      </c>
      <c r="J86" s="8">
        <f t="shared" si="14"/>
        <v>17.142857142857142</v>
      </c>
      <c r="K86" s="8">
        <f t="shared" si="15"/>
        <v>0</v>
      </c>
      <c r="L86" s="8">
        <f t="shared" si="16"/>
        <v>1266.5714285714287</v>
      </c>
    </row>
    <row r="87" spans="1:12" x14ac:dyDescent="0.25">
      <c r="A87" s="4" t="s">
        <v>200</v>
      </c>
      <c r="B87" s="9">
        <v>11840</v>
      </c>
      <c r="C87" s="9">
        <v>27345</v>
      </c>
      <c r="D87" s="9">
        <v>243</v>
      </c>
      <c r="E87" s="9"/>
      <c r="F87" s="9">
        <v>39428</v>
      </c>
      <c r="G87" s="8"/>
      <c r="H87" s="8">
        <f t="shared" si="12"/>
        <v>1691.4285714285713</v>
      </c>
      <c r="I87" s="8">
        <f t="shared" si="13"/>
        <v>3906.4285714285716</v>
      </c>
      <c r="J87" s="8">
        <f t="shared" si="14"/>
        <v>34.714285714285715</v>
      </c>
      <c r="K87" s="8">
        <f t="shared" si="15"/>
        <v>0</v>
      </c>
      <c r="L87" s="8">
        <f t="shared" si="16"/>
        <v>5632.5714285714284</v>
      </c>
    </row>
    <row r="88" spans="1:12" x14ac:dyDescent="0.25">
      <c r="B88" s="30">
        <f>SUM(B60:B87)</f>
        <v>349695</v>
      </c>
      <c r="C88" s="30">
        <f t="shared" ref="C88:F88" si="17">SUM(C60:C87)</f>
        <v>391689</v>
      </c>
      <c r="D88" s="30">
        <f t="shared" si="17"/>
        <v>17810</v>
      </c>
      <c r="E88" s="30">
        <f t="shared" si="17"/>
        <v>969</v>
      </c>
      <c r="F88" s="30">
        <f t="shared" si="17"/>
        <v>748102</v>
      </c>
      <c r="G88" s="30"/>
      <c r="H88" s="30">
        <f>SUM(H60:H87)</f>
        <v>49956.42857142858</v>
      </c>
      <c r="I88" s="30">
        <f t="shared" ref="I88:L88" si="18">SUM(I60:I87)</f>
        <v>55955.571428571435</v>
      </c>
      <c r="J88" s="30">
        <f t="shared" si="18"/>
        <v>2544.2857142857138</v>
      </c>
      <c r="K88" s="30">
        <f t="shared" si="18"/>
        <v>138.42857142857142</v>
      </c>
      <c r="L88" s="30">
        <f t="shared" si="18"/>
        <v>106871.7142857143</v>
      </c>
    </row>
    <row r="89" spans="1:12" x14ac:dyDescent="0.25">
      <c r="B89" s="34">
        <f>+B88/$F$88</f>
        <v>0.46744294227257782</v>
      </c>
      <c r="C89" s="34">
        <f t="shared" ref="C89:F89" si="19">+C88/$F$88</f>
        <v>0.52357699885844444</v>
      </c>
      <c r="D89" s="34">
        <f t="shared" si="19"/>
        <v>2.3806914030439698E-2</v>
      </c>
      <c r="E89" s="34">
        <f t="shared" si="19"/>
        <v>1.2952779166477298E-3</v>
      </c>
      <c r="F89" s="34">
        <f t="shared" si="19"/>
        <v>1</v>
      </c>
      <c r="G89" s="34"/>
      <c r="H89" s="34">
        <f t="shared" ref="H89" si="20">+H88/$O$38</f>
        <v>6.677756318179684E-2</v>
      </c>
      <c r="I89" s="34">
        <f t="shared" ref="I89" si="21">+I88/$O$38</f>
        <v>7.479671412263493E-2</v>
      </c>
      <c r="J89" s="34">
        <f t="shared" ref="J89" si="22">+J88/$O$38</f>
        <v>3.4009877186342422E-3</v>
      </c>
      <c r="K89" s="34">
        <f t="shared" ref="K89" si="23">+K88/$O$38</f>
        <v>1.850397023782471E-4</v>
      </c>
      <c r="L89" s="34">
        <f t="shared" ref="L89" si="24">+L88/$O$38</f>
        <v>0.14285714285714288</v>
      </c>
    </row>
    <row r="91" spans="1:12" x14ac:dyDescent="0.25">
      <c r="A91" t="s">
        <v>201</v>
      </c>
    </row>
    <row r="92" spans="1:12" x14ac:dyDescent="0.25">
      <c r="A92" t="s">
        <v>202</v>
      </c>
    </row>
    <row r="93" spans="1:12" x14ac:dyDescent="0.25">
      <c r="A93" t="s">
        <v>203</v>
      </c>
    </row>
    <row r="94" spans="1:12" x14ac:dyDescent="0.25">
      <c r="A94" t="s">
        <v>204</v>
      </c>
    </row>
    <row r="95" spans="1:12" x14ac:dyDescent="0.25">
      <c r="A95" t="s">
        <v>205</v>
      </c>
    </row>
    <row r="96" spans="1:12" x14ac:dyDescent="0.25">
      <c r="A96" t="s">
        <v>206</v>
      </c>
    </row>
    <row r="97" spans="1:1" x14ac:dyDescent="0.25">
      <c r="A97" t="s">
        <v>207</v>
      </c>
    </row>
    <row r="98" spans="1:1" x14ac:dyDescent="0.25">
      <c r="A98" t="s">
        <v>208</v>
      </c>
    </row>
  </sheetData>
  <mergeCells count="19">
    <mergeCell ref="A58:F58"/>
    <mergeCell ref="G8:G9"/>
    <mergeCell ref="H8:H9"/>
    <mergeCell ref="I8:I9"/>
    <mergeCell ref="K8:K9"/>
    <mergeCell ref="A6:O6"/>
    <mergeCell ref="B7:I7"/>
    <mergeCell ref="J7:L7"/>
    <mergeCell ref="M7:O7"/>
    <mergeCell ref="A8:A9"/>
    <mergeCell ref="B8:B9"/>
    <mergeCell ref="C8:C9"/>
    <mergeCell ref="D8:D9"/>
    <mergeCell ref="E8:E9"/>
    <mergeCell ref="F8:F9"/>
    <mergeCell ref="N8:N9"/>
    <mergeCell ref="O8:O9"/>
    <mergeCell ref="L8:L9"/>
    <mergeCell ref="M8:M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6"/>
  <sheetViews>
    <sheetView topLeftCell="C1" workbookViewId="0">
      <selection activeCell="E20" sqref="E20"/>
    </sheetView>
  </sheetViews>
  <sheetFormatPr baseColWidth="10" defaultColWidth="9.140625" defaultRowHeight="15" x14ac:dyDescent="0.25"/>
  <cols>
    <col min="1" max="1" width="10.28515625" style="140" hidden="1" customWidth="1"/>
    <col min="2" max="2" width="10.28515625" style="40" hidden="1" customWidth="1"/>
    <col min="3" max="3" width="19.28515625" style="141" customWidth="1"/>
    <col min="4" max="11" width="12.28515625" style="141" customWidth="1"/>
    <col min="12" max="12" width="8.7109375" style="142" hidden="1" customWidth="1"/>
    <col min="13" max="15" width="44.42578125" style="78" customWidth="1"/>
    <col min="16" max="16384" width="9.140625" style="78"/>
  </cols>
  <sheetData>
    <row r="1" spans="1:15" s="60" customFormat="1" ht="18.75" customHeight="1" thickBot="1" x14ac:dyDescent="0.3">
      <c r="A1" s="54" t="s">
        <v>488</v>
      </c>
      <c r="B1" s="54" t="s">
        <v>489</v>
      </c>
      <c r="C1" s="55" t="s">
        <v>490</v>
      </c>
      <c r="D1" s="56" t="s">
        <v>491</v>
      </c>
      <c r="E1" s="57" t="s">
        <v>492</v>
      </c>
      <c r="F1" s="57" t="s">
        <v>493</v>
      </c>
      <c r="G1" s="57" t="s">
        <v>494</v>
      </c>
      <c r="H1" s="57" t="s">
        <v>495</v>
      </c>
      <c r="I1" s="57" t="s">
        <v>496</v>
      </c>
      <c r="J1" s="57" t="s">
        <v>497</v>
      </c>
      <c r="K1" s="57" t="s">
        <v>498</v>
      </c>
      <c r="L1" s="58" t="s">
        <v>499</v>
      </c>
      <c r="M1" s="59" t="s">
        <v>500</v>
      </c>
      <c r="N1" s="59" t="s">
        <v>501</v>
      </c>
      <c r="O1" s="59" t="s">
        <v>502</v>
      </c>
    </row>
    <row r="2" spans="1:15" s="66" customFormat="1" ht="18.75" customHeight="1" x14ac:dyDescent="0.25">
      <c r="A2" s="61"/>
      <c r="B2" s="61"/>
      <c r="C2" s="62"/>
      <c r="D2" s="62"/>
      <c r="E2" s="62"/>
      <c r="F2" s="62"/>
      <c r="G2" s="62"/>
      <c r="H2" s="62"/>
      <c r="I2" s="62"/>
      <c r="J2" s="62"/>
      <c r="K2" s="63" t="s">
        <v>503</v>
      </c>
      <c r="L2" s="64"/>
      <c r="M2" s="65" t="s">
        <v>504</v>
      </c>
      <c r="N2" s="65" t="s">
        <v>505</v>
      </c>
      <c r="O2" s="65" t="s">
        <v>506</v>
      </c>
    </row>
    <row r="3" spans="1:15" s="73" customFormat="1" ht="18.75" customHeight="1" thickBot="1" x14ac:dyDescent="0.3">
      <c r="A3" s="67"/>
      <c r="B3" s="67"/>
      <c r="C3" s="68"/>
      <c r="D3" s="68"/>
      <c r="E3" s="68"/>
      <c r="F3" s="68"/>
      <c r="G3" s="69"/>
      <c r="H3" s="68"/>
      <c r="I3" s="68"/>
      <c r="J3" s="68"/>
      <c r="K3" s="70" t="s">
        <v>507</v>
      </c>
      <c r="L3" s="71"/>
      <c r="M3" s="72" t="s">
        <v>773</v>
      </c>
      <c r="N3" s="72" t="s">
        <v>509</v>
      </c>
      <c r="O3" s="72" t="s">
        <v>510</v>
      </c>
    </row>
    <row r="4" spans="1:15" ht="18.75" customHeight="1" thickBot="1" x14ac:dyDescent="0.3">
      <c r="A4" s="74"/>
      <c r="B4" s="74"/>
      <c r="C4" s="75"/>
      <c r="D4" s="75"/>
      <c r="E4" s="75"/>
      <c r="F4" s="75"/>
      <c r="G4" s="75"/>
      <c r="H4" s="75"/>
      <c r="I4" s="75"/>
      <c r="J4" s="75"/>
      <c r="K4" s="70" t="s">
        <v>511</v>
      </c>
      <c r="L4" s="76"/>
      <c r="M4" s="77" t="s">
        <v>774</v>
      </c>
      <c r="N4" s="77" t="s">
        <v>775</v>
      </c>
      <c r="O4" s="77" t="s">
        <v>776</v>
      </c>
    </row>
    <row r="5" spans="1:15" s="87" customFormat="1" ht="18.75" customHeight="1" thickBot="1" x14ac:dyDescent="0.3">
      <c r="A5" s="79" t="s">
        <v>515</v>
      </c>
      <c r="B5" s="79" t="s">
        <v>516</v>
      </c>
      <c r="C5" s="143">
        <f>C18+SUM(C6:C25)-C9</f>
        <v>17972.092238987785</v>
      </c>
      <c r="D5" s="144">
        <v>15605</v>
      </c>
      <c r="E5" s="145">
        <v>16321</v>
      </c>
      <c r="F5" s="145">
        <v>16726</v>
      </c>
      <c r="G5" s="145">
        <v>17693</v>
      </c>
      <c r="H5" s="145">
        <v>18490</v>
      </c>
      <c r="I5" s="145">
        <v>19700</v>
      </c>
      <c r="J5" s="146">
        <v>21079</v>
      </c>
      <c r="K5" s="147">
        <f>SUM(D5:J5)</f>
        <v>125614</v>
      </c>
      <c r="L5" s="85" t="s">
        <v>517</v>
      </c>
      <c r="M5" s="86" t="s">
        <v>518</v>
      </c>
      <c r="N5" s="86" t="s">
        <v>519</v>
      </c>
      <c r="O5" s="86" t="s">
        <v>520</v>
      </c>
    </row>
    <row r="6" spans="1:15" s="66" customFormat="1" ht="18.75" customHeight="1" thickBot="1" x14ac:dyDescent="0.3">
      <c r="A6" s="88" t="s">
        <v>521</v>
      </c>
      <c r="B6" s="88"/>
      <c r="C6" s="147">
        <v>0.96116878123798544</v>
      </c>
      <c r="D6" s="148">
        <v>1260.952</v>
      </c>
      <c r="E6" s="149">
        <v>994.40899999999999</v>
      </c>
      <c r="F6" s="149">
        <v>786.00800000000004</v>
      </c>
      <c r="G6" s="149">
        <v>811.70799999999997</v>
      </c>
      <c r="H6" s="149">
        <v>722.73599999999999</v>
      </c>
      <c r="I6" s="149">
        <v>660.25099999999998</v>
      </c>
      <c r="J6" s="150">
        <v>1063.9359999999999</v>
      </c>
      <c r="K6" s="147">
        <f>SUM(D6:J6)</f>
        <v>6300</v>
      </c>
      <c r="L6" s="92"/>
      <c r="M6" s="93" t="s">
        <v>522</v>
      </c>
      <c r="N6" s="93" t="s">
        <v>523</v>
      </c>
      <c r="O6" s="93" t="s">
        <v>524</v>
      </c>
    </row>
    <row r="7" spans="1:15" ht="18.75" hidden="1" customHeight="1" x14ac:dyDescent="0.25">
      <c r="A7" s="94"/>
      <c r="B7" s="94"/>
      <c r="C7" s="151">
        <v>0</v>
      </c>
      <c r="D7" s="152">
        <v>12.704000000000001</v>
      </c>
      <c r="E7" s="153">
        <v>14.454000000000001</v>
      </c>
      <c r="F7" s="153">
        <v>15.044</v>
      </c>
      <c r="G7" s="153">
        <v>14.271000000000001</v>
      </c>
      <c r="H7" s="153">
        <v>16.3</v>
      </c>
      <c r="I7" s="153">
        <v>15.616</v>
      </c>
      <c r="J7" s="154">
        <v>15.345000000000001</v>
      </c>
      <c r="K7" s="147">
        <f t="shared" ref="K7:K70" si="0">SUM(D7:J7)</f>
        <v>103.73399999999999</v>
      </c>
      <c r="L7" s="99"/>
      <c r="M7" s="100" t="s">
        <v>526</v>
      </c>
      <c r="N7" s="100" t="s">
        <v>526</v>
      </c>
      <c r="O7" s="100" t="s">
        <v>526</v>
      </c>
    </row>
    <row r="8" spans="1:15" ht="18.75" customHeight="1" thickBot="1" x14ac:dyDescent="0.3">
      <c r="A8" s="94" t="s">
        <v>527</v>
      </c>
      <c r="B8" s="94"/>
      <c r="C8" s="151">
        <v>326.19934832756633</v>
      </c>
      <c r="D8" s="155">
        <v>342</v>
      </c>
      <c r="E8" s="156">
        <v>514</v>
      </c>
      <c r="F8" s="156">
        <v>531</v>
      </c>
      <c r="G8" s="156">
        <v>544</v>
      </c>
      <c r="H8" s="156">
        <v>562</v>
      </c>
      <c r="I8" s="156">
        <v>748.4</v>
      </c>
      <c r="J8" s="157">
        <v>544.6</v>
      </c>
      <c r="K8" s="147">
        <f t="shared" si="0"/>
        <v>3786</v>
      </c>
      <c r="L8" s="104"/>
      <c r="M8" s="105" t="s">
        <v>528</v>
      </c>
      <c r="N8" s="105" t="s">
        <v>529</v>
      </c>
      <c r="O8" s="105" t="s">
        <v>530</v>
      </c>
    </row>
    <row r="9" spans="1:15" ht="18.75" customHeight="1" thickBot="1" x14ac:dyDescent="0.3">
      <c r="A9" s="94" t="s">
        <v>531</v>
      </c>
      <c r="B9" s="94"/>
      <c r="C9" s="151">
        <v>278.73894655901574</v>
      </c>
      <c r="D9" s="155">
        <v>147.471</v>
      </c>
      <c r="E9" s="156">
        <v>147.68</v>
      </c>
      <c r="F9" s="156">
        <v>147.86799999999999</v>
      </c>
      <c r="G9" s="156">
        <v>148.036</v>
      </c>
      <c r="H9" s="156">
        <v>148.18799999999999</v>
      </c>
      <c r="I9" s="156">
        <v>148.32599999999999</v>
      </c>
      <c r="J9" s="157">
        <v>148.458</v>
      </c>
      <c r="K9" s="147">
        <f t="shared" si="0"/>
        <v>1036.027</v>
      </c>
      <c r="L9" s="104"/>
      <c r="M9" s="106" t="s">
        <v>532</v>
      </c>
      <c r="N9" s="106" t="s">
        <v>533</v>
      </c>
      <c r="O9" s="106" t="s">
        <v>534</v>
      </c>
    </row>
    <row r="10" spans="1:15" ht="18.75" customHeight="1" thickBot="1" x14ac:dyDescent="0.3">
      <c r="A10" s="94"/>
      <c r="B10" s="94"/>
      <c r="C10" s="158">
        <v>22.106881968473658</v>
      </c>
      <c r="D10" s="152">
        <v>24.614000000000001</v>
      </c>
      <c r="E10" s="153">
        <v>24.823</v>
      </c>
      <c r="F10" s="153">
        <v>25.010999999999999</v>
      </c>
      <c r="G10" s="153">
        <v>25.178999999999998</v>
      </c>
      <c r="H10" s="153">
        <v>25.331</v>
      </c>
      <c r="I10" s="153">
        <v>25.469000000000001</v>
      </c>
      <c r="J10" s="154">
        <v>25.6</v>
      </c>
      <c r="K10" s="147">
        <f t="shared" si="0"/>
        <v>176.02699999999999</v>
      </c>
      <c r="L10" s="99"/>
      <c r="M10" s="100" t="s">
        <v>537</v>
      </c>
      <c r="N10" s="100" t="s">
        <v>536</v>
      </c>
      <c r="O10" s="100" t="s">
        <v>537</v>
      </c>
    </row>
    <row r="11" spans="1:15" ht="18.75" customHeight="1" thickBot="1" x14ac:dyDescent="0.3">
      <c r="A11" s="94"/>
      <c r="B11" s="94"/>
      <c r="C11" s="158">
        <v>256.63206459054209</v>
      </c>
      <c r="D11" s="152">
        <v>122.857</v>
      </c>
      <c r="E11" s="153">
        <v>122.857</v>
      </c>
      <c r="F11" s="153">
        <v>122.857</v>
      </c>
      <c r="G11" s="153">
        <v>122.857</v>
      </c>
      <c r="H11" s="153">
        <v>122.857</v>
      </c>
      <c r="I11" s="153">
        <v>122.857</v>
      </c>
      <c r="J11" s="154">
        <v>122.858</v>
      </c>
      <c r="K11" s="147">
        <f t="shared" si="0"/>
        <v>860</v>
      </c>
      <c r="L11" s="99"/>
      <c r="M11" s="100" t="s">
        <v>540</v>
      </c>
      <c r="N11" s="100" t="s">
        <v>539</v>
      </c>
      <c r="O11" s="100" t="s">
        <v>540</v>
      </c>
    </row>
    <row r="12" spans="1:15" ht="18.75" customHeight="1" thickBot="1" x14ac:dyDescent="0.3">
      <c r="A12" s="94" t="s">
        <v>541</v>
      </c>
      <c r="B12" s="94"/>
      <c r="C12" s="151">
        <v>900.95636293733185</v>
      </c>
      <c r="D12" s="155">
        <v>686</v>
      </c>
      <c r="E12" s="156">
        <v>824</v>
      </c>
      <c r="F12" s="156">
        <v>299</v>
      </c>
      <c r="G12" s="156">
        <v>291</v>
      </c>
      <c r="H12" s="156">
        <v>261</v>
      </c>
      <c r="I12" s="156">
        <v>232</v>
      </c>
      <c r="J12" s="157">
        <v>114</v>
      </c>
      <c r="K12" s="147">
        <f t="shared" si="0"/>
        <v>2707</v>
      </c>
      <c r="L12" s="104"/>
      <c r="M12" s="106" t="s">
        <v>542</v>
      </c>
      <c r="N12" s="106" t="s">
        <v>543</v>
      </c>
      <c r="O12" s="106" t="s">
        <v>544</v>
      </c>
    </row>
    <row r="13" spans="1:15" ht="18.75" customHeight="1" thickBot="1" x14ac:dyDescent="0.3">
      <c r="A13" s="94" t="s">
        <v>545</v>
      </c>
      <c r="B13" s="94"/>
      <c r="C13" s="151">
        <v>9832.2973836985784</v>
      </c>
      <c r="D13" s="155">
        <v>8788.0419999999995</v>
      </c>
      <c r="E13" s="156">
        <v>9111.06</v>
      </c>
      <c r="F13" s="156">
        <v>9546.7849999999999</v>
      </c>
      <c r="G13" s="156">
        <v>9976.3379999999997</v>
      </c>
      <c r="H13" s="156">
        <v>10349.280000000001</v>
      </c>
      <c r="I13" s="156">
        <v>10831.359</v>
      </c>
      <c r="J13" s="157">
        <v>11597.136</v>
      </c>
      <c r="K13" s="147">
        <f t="shared" si="0"/>
        <v>70200</v>
      </c>
      <c r="L13" s="104"/>
      <c r="M13" s="106" t="s">
        <v>546</v>
      </c>
      <c r="N13" s="106" t="s">
        <v>546</v>
      </c>
      <c r="O13" s="106" t="s">
        <v>547</v>
      </c>
    </row>
    <row r="14" spans="1:15" ht="18.75" customHeight="1" thickBot="1" x14ac:dyDescent="0.3">
      <c r="A14" s="94" t="s">
        <v>548</v>
      </c>
      <c r="B14" s="94"/>
      <c r="C14" s="151">
        <v>162.51730103806227</v>
      </c>
      <c r="D14" s="155">
        <v>259.56600000000003</v>
      </c>
      <c r="E14" s="156">
        <v>259.71100000000001</v>
      </c>
      <c r="F14" s="156">
        <v>257.65500000000003</v>
      </c>
      <c r="G14" s="156">
        <v>275.5</v>
      </c>
      <c r="H14" s="156">
        <v>299.64499999999998</v>
      </c>
      <c r="I14" s="156">
        <v>317.48899999999998</v>
      </c>
      <c r="J14" s="157">
        <v>360.43400000000003</v>
      </c>
      <c r="K14" s="147">
        <f t="shared" si="0"/>
        <v>2030</v>
      </c>
      <c r="L14" s="104"/>
      <c r="M14" s="106" t="s">
        <v>549</v>
      </c>
      <c r="N14" s="106" t="s">
        <v>550</v>
      </c>
      <c r="O14" s="108" t="s">
        <v>551</v>
      </c>
    </row>
    <row r="15" spans="1:15" ht="18.75" customHeight="1" thickBot="1" x14ac:dyDescent="0.3">
      <c r="A15" s="94" t="s">
        <v>552</v>
      </c>
      <c r="B15" s="94"/>
      <c r="C15" s="151">
        <v>1329.8904267589387</v>
      </c>
      <c r="D15" s="155">
        <v>1466.4780000000001</v>
      </c>
      <c r="E15" s="156">
        <v>1470.8969999999999</v>
      </c>
      <c r="F15" s="156">
        <v>1564.5070000000001</v>
      </c>
      <c r="G15" s="156">
        <v>1788.5139999999999</v>
      </c>
      <c r="H15" s="156">
        <v>2013.242</v>
      </c>
      <c r="I15" s="156">
        <v>2239.4900000000002</v>
      </c>
      <c r="J15" s="157">
        <v>2466.8719999999998</v>
      </c>
      <c r="K15" s="147">
        <f t="shared" si="0"/>
        <v>13009.999999999998</v>
      </c>
      <c r="L15" s="104"/>
      <c r="M15" s="106" t="s">
        <v>553</v>
      </c>
      <c r="N15" s="106" t="s">
        <v>554</v>
      </c>
      <c r="O15" s="106" t="s">
        <v>555</v>
      </c>
    </row>
    <row r="16" spans="1:15" ht="18.75" customHeight="1" thickBot="1" x14ac:dyDescent="0.3">
      <c r="A16" s="94" t="s">
        <v>556</v>
      </c>
      <c r="B16" s="94"/>
      <c r="C16" s="151">
        <v>113.77739331026528</v>
      </c>
      <c r="D16" s="155">
        <v>112.476</v>
      </c>
      <c r="E16" s="156">
        <v>113.765</v>
      </c>
      <c r="F16" s="156">
        <v>114.78400000000001</v>
      </c>
      <c r="G16" s="156">
        <v>116.04</v>
      </c>
      <c r="H16" s="156">
        <v>117.13200000000001</v>
      </c>
      <c r="I16" s="156">
        <v>118.399</v>
      </c>
      <c r="J16" s="157">
        <v>122.404</v>
      </c>
      <c r="K16" s="147">
        <f t="shared" si="0"/>
        <v>815</v>
      </c>
      <c r="L16" s="104"/>
      <c r="M16" s="106" t="s">
        <v>777</v>
      </c>
      <c r="N16" s="106" t="s">
        <v>558</v>
      </c>
      <c r="O16" s="106" t="s">
        <v>559</v>
      </c>
    </row>
    <row r="17" spans="1:15" ht="18.75" customHeight="1" thickBot="1" x14ac:dyDescent="0.3">
      <c r="A17" s="94" t="s">
        <v>560</v>
      </c>
      <c r="B17" s="94"/>
      <c r="C17" s="151">
        <v>101.72241445597848</v>
      </c>
      <c r="D17" s="155">
        <v>111.471</v>
      </c>
      <c r="E17" s="156">
        <v>112.745</v>
      </c>
      <c r="F17" s="156">
        <v>113.753</v>
      </c>
      <c r="G17" s="156">
        <v>114.995</v>
      </c>
      <c r="H17" s="156">
        <v>116.07299999999999</v>
      </c>
      <c r="I17" s="156">
        <v>117.324</v>
      </c>
      <c r="J17" s="157">
        <v>118.639</v>
      </c>
      <c r="K17" s="147">
        <f t="shared" si="0"/>
        <v>805</v>
      </c>
      <c r="L17" s="104"/>
      <c r="M17" s="106" t="s">
        <v>561</v>
      </c>
      <c r="N17" s="106" t="s">
        <v>562</v>
      </c>
      <c r="O17" s="106" t="s">
        <v>563</v>
      </c>
    </row>
    <row r="18" spans="1:15" ht="18.75" customHeight="1" thickBot="1" x14ac:dyDescent="0.3">
      <c r="A18" s="109" t="s">
        <v>564</v>
      </c>
      <c r="B18" s="109"/>
      <c r="C18" s="159">
        <v>1452.1626297577855</v>
      </c>
      <c r="D18" s="160">
        <v>1852.769</v>
      </c>
      <c r="E18" s="161">
        <v>2055.5709999999999</v>
      </c>
      <c r="F18" s="161">
        <v>2564.634</v>
      </c>
      <c r="G18" s="161">
        <v>2803.067</v>
      </c>
      <c r="H18" s="161">
        <v>3096.645</v>
      </c>
      <c r="I18" s="161">
        <v>3352.2629999999999</v>
      </c>
      <c r="J18" s="162">
        <v>3575.0509999999999</v>
      </c>
      <c r="K18" s="147">
        <f>SUM(D18:J18)</f>
        <v>19300</v>
      </c>
      <c r="L18" s="114"/>
      <c r="M18" s="115" t="s">
        <v>565</v>
      </c>
      <c r="N18" s="115" t="s">
        <v>566</v>
      </c>
      <c r="O18" s="115" t="s">
        <v>567</v>
      </c>
    </row>
    <row r="19" spans="1:15" ht="18.75" customHeight="1" thickBot="1" x14ac:dyDescent="0.3">
      <c r="A19" s="94" t="s">
        <v>568</v>
      </c>
      <c r="B19" s="94"/>
      <c r="C19" s="151">
        <v>21.914648212226069</v>
      </c>
      <c r="D19" s="155">
        <v>386.779</v>
      </c>
      <c r="E19" s="156">
        <v>452.88699999999994</v>
      </c>
      <c r="F19" s="156">
        <v>675.49599999999998</v>
      </c>
      <c r="G19" s="156">
        <v>764.17</v>
      </c>
      <c r="H19" s="156">
        <v>807.22299999999996</v>
      </c>
      <c r="I19" s="156">
        <v>919.61400000000003</v>
      </c>
      <c r="J19" s="157">
        <v>1119.8310000000001</v>
      </c>
      <c r="K19" s="147">
        <f t="shared" si="0"/>
        <v>5126</v>
      </c>
      <c r="L19" s="104"/>
      <c r="M19" s="100" t="s">
        <v>569</v>
      </c>
      <c r="N19" s="100" t="s">
        <v>570</v>
      </c>
      <c r="O19" s="100" t="s">
        <v>571</v>
      </c>
    </row>
    <row r="20" spans="1:15" ht="18.75" customHeight="1" thickBot="1" x14ac:dyDescent="0.3">
      <c r="A20" s="94" t="s">
        <v>572</v>
      </c>
      <c r="B20" s="94"/>
      <c r="C20" s="151">
        <v>1427.5086505190313</v>
      </c>
      <c r="D20" s="155">
        <v>1396.0930000000001</v>
      </c>
      <c r="E20" s="156">
        <v>1517.5450000000001</v>
      </c>
      <c r="F20" s="156">
        <v>1760.45</v>
      </c>
      <c r="G20" s="156">
        <v>1881.902</v>
      </c>
      <c r="H20" s="156">
        <v>2124.806</v>
      </c>
      <c r="I20" s="156">
        <v>2246.2579999999998</v>
      </c>
      <c r="J20" s="157">
        <v>2246.9459999999999</v>
      </c>
      <c r="K20" s="147">
        <f t="shared" si="0"/>
        <v>13174</v>
      </c>
      <c r="L20" s="104"/>
      <c r="M20" s="100" t="s">
        <v>573</v>
      </c>
      <c r="N20" s="100" t="s">
        <v>573</v>
      </c>
      <c r="O20" s="100" t="s">
        <v>574</v>
      </c>
    </row>
    <row r="21" spans="1:15" ht="18.75" customHeight="1" thickBot="1" x14ac:dyDescent="0.3">
      <c r="A21" s="94" t="s">
        <v>575</v>
      </c>
      <c r="B21" s="94"/>
      <c r="C21" s="151">
        <v>2.7393310265282587</v>
      </c>
      <c r="D21" s="155">
        <v>69.897000000000006</v>
      </c>
      <c r="E21" s="156">
        <v>85.138999999999996</v>
      </c>
      <c r="F21" s="156">
        <v>128.68799999999999</v>
      </c>
      <c r="G21" s="156">
        <v>156.995</v>
      </c>
      <c r="H21" s="156">
        <v>164.61600000000001</v>
      </c>
      <c r="I21" s="156">
        <v>186.39099999999999</v>
      </c>
      <c r="J21" s="157">
        <v>208.274</v>
      </c>
      <c r="K21" s="147">
        <f t="shared" si="0"/>
        <v>1000</v>
      </c>
      <c r="L21" s="104"/>
      <c r="M21" s="100" t="s">
        <v>576</v>
      </c>
      <c r="N21" s="100" t="s">
        <v>577</v>
      </c>
      <c r="O21" s="100" t="s">
        <v>578</v>
      </c>
    </row>
    <row r="22" spans="1:15" ht="18.75" customHeight="1" thickBot="1" x14ac:dyDescent="0.3">
      <c r="A22" s="94"/>
      <c r="B22" s="94"/>
      <c r="C22" s="158">
        <v>0</v>
      </c>
      <c r="D22" s="152">
        <v>0</v>
      </c>
      <c r="E22" s="153">
        <v>0</v>
      </c>
      <c r="F22" s="153">
        <v>0</v>
      </c>
      <c r="G22" s="153">
        <v>0</v>
      </c>
      <c r="H22" s="153">
        <v>0</v>
      </c>
      <c r="I22" s="153">
        <v>0</v>
      </c>
      <c r="J22" s="154">
        <v>0</v>
      </c>
      <c r="K22" s="147">
        <f t="shared" si="0"/>
        <v>0</v>
      </c>
      <c r="L22" s="99"/>
      <c r="M22" s="100" t="s">
        <v>580</v>
      </c>
      <c r="N22" s="100" t="s">
        <v>580</v>
      </c>
      <c r="O22" s="100" t="s">
        <v>580</v>
      </c>
    </row>
    <row r="23" spans="1:15" ht="18.75" customHeight="1" thickBot="1" x14ac:dyDescent="0.3">
      <c r="A23" s="94" t="s">
        <v>581</v>
      </c>
      <c r="B23" s="94"/>
      <c r="C23" s="151">
        <v>219.89331026528259</v>
      </c>
      <c r="D23" s="155">
        <v>229.119</v>
      </c>
      <c r="E23" s="156">
        <v>296.72199999999998</v>
      </c>
      <c r="F23" s="156">
        <v>308.09300000000002</v>
      </c>
      <c r="G23" s="156">
        <v>309.911</v>
      </c>
      <c r="H23" s="156">
        <v>268.32499999999999</v>
      </c>
      <c r="I23" s="156">
        <v>307.71800000000002</v>
      </c>
      <c r="J23" s="157">
        <v>310.33100000000002</v>
      </c>
      <c r="K23" s="147">
        <f>SUM(D23:J23)</f>
        <v>2030.2190000000001</v>
      </c>
      <c r="L23" s="104"/>
      <c r="M23" s="106" t="s">
        <v>582</v>
      </c>
      <c r="N23" s="106" t="s">
        <v>583</v>
      </c>
      <c r="O23" s="106" t="s">
        <v>584</v>
      </c>
    </row>
    <row r="24" spans="1:15" ht="18.75" customHeight="1" thickBot="1" x14ac:dyDescent="0.3">
      <c r="A24" s="94" t="s">
        <v>585</v>
      </c>
      <c r="B24" s="94"/>
      <c r="C24" s="151">
        <v>307.93925413302583</v>
      </c>
      <c r="D24" s="155">
        <v>248.65500000000003</v>
      </c>
      <c r="E24" s="156">
        <v>250.755</v>
      </c>
      <c r="F24" s="156">
        <v>252.23800000000003</v>
      </c>
      <c r="G24" s="156">
        <v>254.05199999999999</v>
      </c>
      <c r="H24" s="156">
        <v>255.46299999999999</v>
      </c>
      <c r="I24" s="156">
        <v>257.31</v>
      </c>
      <c r="J24" s="157">
        <v>258.25100000000003</v>
      </c>
      <c r="K24" s="147">
        <f>SUM(D24:J24)</f>
        <v>1776.7239999999999</v>
      </c>
      <c r="L24" s="104"/>
      <c r="M24" s="106" t="s">
        <v>218</v>
      </c>
      <c r="N24" s="106" t="s">
        <v>586</v>
      </c>
      <c r="O24" s="106" t="s">
        <v>587</v>
      </c>
    </row>
    <row r="25" spans="1:15" ht="18.75" customHeight="1" thickBot="1" x14ac:dyDescent="0.3">
      <c r="A25" s="94" t="s">
        <v>588</v>
      </c>
      <c r="B25" s="94"/>
      <c r="C25" s="151">
        <v>40.711039449141779</v>
      </c>
      <c r="D25" s="163">
        <v>100.00099999999907</v>
      </c>
      <c r="E25" s="164">
        <v>169.68500000000301</v>
      </c>
      <c r="F25" s="164">
        <v>239.6749999999995</v>
      </c>
      <c r="G25" s="164">
        <v>259.83900000000051</v>
      </c>
      <c r="H25" s="164">
        <v>280.2709999999978</v>
      </c>
      <c r="I25" s="164">
        <v>369.67100000000096</v>
      </c>
      <c r="J25" s="165">
        <v>398.88800000000515</v>
      </c>
      <c r="K25" s="147">
        <f>SUM(D25:J25)</f>
        <v>1818.0300000000061</v>
      </c>
      <c r="L25" s="104"/>
      <c r="M25" s="106" t="s">
        <v>589</v>
      </c>
      <c r="N25" s="106" t="s">
        <v>590</v>
      </c>
      <c r="O25" s="106" t="s">
        <v>591</v>
      </c>
    </row>
    <row r="26" spans="1:15" s="87" customFormat="1" ht="18.75" customHeight="1" thickBot="1" x14ac:dyDescent="0.3">
      <c r="A26" s="79" t="s">
        <v>592</v>
      </c>
      <c r="B26" s="79" t="s">
        <v>593</v>
      </c>
      <c r="C26" s="143">
        <f>SUM(C28:C33)+C27</f>
        <v>52391.863838396341</v>
      </c>
      <c r="D26" s="144">
        <v>44678</v>
      </c>
      <c r="E26" s="145">
        <v>45404</v>
      </c>
      <c r="F26" s="145">
        <v>46045</v>
      </c>
      <c r="G26" s="145">
        <v>46545</v>
      </c>
      <c r="H26" s="145">
        <v>47038</v>
      </c>
      <c r="I26" s="145">
        <v>47514</v>
      </c>
      <c r="J26" s="146">
        <v>47925</v>
      </c>
      <c r="K26" s="147">
        <f>SUM(D26:J26)</f>
        <v>325149</v>
      </c>
      <c r="L26" s="85" t="s">
        <v>594</v>
      </c>
      <c r="M26" s="86" t="s">
        <v>595</v>
      </c>
      <c r="N26" s="86" t="s">
        <v>596</v>
      </c>
      <c r="O26" s="86" t="s">
        <v>597</v>
      </c>
    </row>
    <row r="27" spans="1:15" s="66" customFormat="1" ht="18.75" customHeight="1" thickBot="1" x14ac:dyDescent="0.3">
      <c r="A27" s="88" t="s">
        <v>598</v>
      </c>
      <c r="B27" s="88"/>
      <c r="C27" s="147">
        <v>0</v>
      </c>
      <c r="D27" s="148">
        <v>1700</v>
      </c>
      <c r="E27" s="149">
        <v>1300</v>
      </c>
      <c r="F27" s="149">
        <v>0</v>
      </c>
      <c r="G27" s="149">
        <v>0</v>
      </c>
      <c r="H27" s="149">
        <v>0</v>
      </c>
      <c r="I27" s="149">
        <v>0</v>
      </c>
      <c r="J27" s="150">
        <v>0</v>
      </c>
      <c r="K27" s="147">
        <f t="shared" si="0"/>
        <v>3000</v>
      </c>
      <c r="L27" s="92"/>
      <c r="M27" s="93" t="s">
        <v>599</v>
      </c>
      <c r="N27" s="93" t="s">
        <v>600</v>
      </c>
      <c r="O27" s="93" t="s">
        <v>601</v>
      </c>
    </row>
    <row r="28" spans="1:15" ht="18.75" customHeight="1" thickBot="1" x14ac:dyDescent="0.3">
      <c r="A28" s="94" t="s">
        <v>602</v>
      </c>
      <c r="B28" s="94"/>
      <c r="C28" s="151">
        <v>30683.889843304001</v>
      </c>
      <c r="D28" s="155">
        <v>22271.56</v>
      </c>
      <c r="E28" s="156">
        <v>22762.904999999999</v>
      </c>
      <c r="F28" s="156">
        <v>23197.985000000001</v>
      </c>
      <c r="G28" s="156">
        <v>23536.516</v>
      </c>
      <c r="H28" s="156">
        <v>23865.909</v>
      </c>
      <c r="I28" s="156">
        <v>24184.205000000002</v>
      </c>
      <c r="J28" s="157">
        <v>24459.937000000002</v>
      </c>
      <c r="K28" s="147">
        <f t="shared" si="0"/>
        <v>164279.01700000002</v>
      </c>
      <c r="L28" s="104"/>
      <c r="M28" s="106" t="s">
        <v>603</v>
      </c>
      <c r="N28" s="106" t="s">
        <v>604</v>
      </c>
      <c r="O28" s="106" t="s">
        <v>605</v>
      </c>
    </row>
    <row r="29" spans="1:15" ht="18.75" customHeight="1" thickBot="1" x14ac:dyDescent="0.3">
      <c r="A29" s="94" t="s">
        <v>606</v>
      </c>
      <c r="B29" s="94"/>
      <c r="C29" s="151">
        <v>1962.0760023819669</v>
      </c>
      <c r="D29" s="155">
        <v>4525.2700000000004</v>
      </c>
      <c r="E29" s="156">
        <v>4525.2700000000004</v>
      </c>
      <c r="F29" s="156">
        <v>4525.2700000000004</v>
      </c>
      <c r="G29" s="156">
        <v>4525.2700000000004</v>
      </c>
      <c r="H29" s="156">
        <v>4525.2700000000004</v>
      </c>
      <c r="I29" s="156">
        <v>4525.2700000000004</v>
      </c>
      <c r="J29" s="157">
        <v>4525.2700000000004</v>
      </c>
      <c r="K29" s="147">
        <f t="shared" si="0"/>
        <v>31676.890000000003</v>
      </c>
      <c r="L29" s="104"/>
      <c r="M29" s="106" t="s">
        <v>607</v>
      </c>
      <c r="N29" s="106" t="s">
        <v>608</v>
      </c>
      <c r="O29" s="106" t="s">
        <v>609</v>
      </c>
    </row>
    <row r="30" spans="1:15" ht="18.75" customHeight="1" thickBot="1" x14ac:dyDescent="0.3">
      <c r="A30" s="94" t="s">
        <v>610</v>
      </c>
      <c r="B30" s="94"/>
      <c r="C30" s="151">
        <v>6311.8190675638498</v>
      </c>
      <c r="D30" s="155">
        <v>7070.335</v>
      </c>
      <c r="E30" s="156">
        <v>7070.335</v>
      </c>
      <c r="F30" s="156">
        <v>7070.335</v>
      </c>
      <c r="G30" s="156">
        <v>7070.335</v>
      </c>
      <c r="H30" s="156">
        <v>7070.335</v>
      </c>
      <c r="I30" s="156">
        <v>7070.335</v>
      </c>
      <c r="J30" s="157">
        <v>7070.335</v>
      </c>
      <c r="K30" s="147">
        <f t="shared" si="0"/>
        <v>49492.345000000001</v>
      </c>
      <c r="L30" s="104"/>
      <c r="M30" s="106" t="s">
        <v>611</v>
      </c>
      <c r="N30" s="106" t="s">
        <v>612</v>
      </c>
      <c r="O30" s="106" t="s">
        <v>613</v>
      </c>
    </row>
    <row r="31" spans="1:15" ht="18.75" customHeight="1" thickBot="1" x14ac:dyDescent="0.3">
      <c r="A31" s="94" t="s">
        <v>614</v>
      </c>
      <c r="B31" s="94"/>
      <c r="C31" s="151">
        <v>1303.2782056407304</v>
      </c>
      <c r="D31" s="155">
        <v>478.09400000000005</v>
      </c>
      <c r="E31" s="156">
        <v>684.39400000000012</v>
      </c>
      <c r="F31" s="156">
        <v>958.19400000000007</v>
      </c>
      <c r="G31" s="156">
        <v>1706.8940000000002</v>
      </c>
      <c r="H31" s="156">
        <v>1706.8940000000002</v>
      </c>
      <c r="I31" s="156">
        <v>1706.8940000000002</v>
      </c>
      <c r="J31" s="157">
        <v>1706.8940000000002</v>
      </c>
      <c r="K31" s="147">
        <f t="shared" si="0"/>
        <v>8948.2580000000016</v>
      </c>
      <c r="L31" s="104"/>
      <c r="M31" s="106" t="s">
        <v>615</v>
      </c>
      <c r="N31" s="106" t="s">
        <v>616</v>
      </c>
      <c r="O31" s="106" t="s">
        <v>617</v>
      </c>
    </row>
    <row r="32" spans="1:15" ht="18.75" customHeight="1" thickBot="1" x14ac:dyDescent="0.3">
      <c r="A32" s="94" t="s">
        <v>618</v>
      </c>
      <c r="B32" s="94"/>
      <c r="C32" s="151">
        <v>11881.907789405084</v>
      </c>
      <c r="D32" s="155">
        <v>8433.9609999999993</v>
      </c>
      <c r="E32" s="156">
        <v>8862.3029999999999</v>
      </c>
      <c r="F32" s="156">
        <v>10095.013000000001</v>
      </c>
      <c r="G32" s="156">
        <v>9507.5910000000003</v>
      </c>
      <c r="H32" s="156">
        <v>9670.7659999999996</v>
      </c>
      <c r="I32" s="156">
        <v>9828.393</v>
      </c>
      <c r="J32" s="157">
        <v>9964.357</v>
      </c>
      <c r="K32" s="147">
        <f t="shared" si="0"/>
        <v>66362.384000000005</v>
      </c>
      <c r="L32" s="104"/>
      <c r="M32" s="106" t="s">
        <v>619</v>
      </c>
      <c r="N32" s="106" t="s">
        <v>620</v>
      </c>
      <c r="O32" s="106" t="s">
        <v>621</v>
      </c>
    </row>
    <row r="33" spans="1:15" ht="18.75" customHeight="1" thickBot="1" x14ac:dyDescent="0.3">
      <c r="A33" s="94" t="s">
        <v>622</v>
      </c>
      <c r="B33" s="94"/>
      <c r="C33" s="151">
        <v>248.89293010070546</v>
      </c>
      <c r="D33" s="155">
        <v>198.114</v>
      </c>
      <c r="E33" s="156">
        <v>198.114</v>
      </c>
      <c r="F33" s="156">
        <v>198.114</v>
      </c>
      <c r="G33" s="156">
        <v>198.114</v>
      </c>
      <c r="H33" s="156">
        <v>198.114</v>
      </c>
      <c r="I33" s="156">
        <v>198.114</v>
      </c>
      <c r="J33" s="157">
        <v>198.114</v>
      </c>
      <c r="K33" s="147">
        <f t="shared" si="0"/>
        <v>1386.798</v>
      </c>
      <c r="L33" s="104"/>
      <c r="M33" s="106" t="s">
        <v>623</v>
      </c>
      <c r="N33" s="106" t="s">
        <v>624</v>
      </c>
      <c r="O33" s="106" t="s">
        <v>625</v>
      </c>
    </row>
    <row r="34" spans="1:15" ht="18.75" customHeight="1" thickBot="1" x14ac:dyDescent="0.3">
      <c r="A34" s="109" t="s">
        <v>626</v>
      </c>
      <c r="B34" s="109"/>
      <c r="C34" s="159">
        <v>0</v>
      </c>
      <c r="D34" s="160">
        <v>0.66599999999883197</v>
      </c>
      <c r="E34" s="161">
        <v>0.67900000000147998</v>
      </c>
      <c r="F34" s="161">
        <v>8.8999999999515494E-2</v>
      </c>
      <c r="G34" s="161">
        <v>0.28000000000022901</v>
      </c>
      <c r="H34" s="161">
        <v>0.712000000000927</v>
      </c>
      <c r="I34" s="161">
        <v>0.78899999999842407</v>
      </c>
      <c r="J34" s="162">
        <v>9.2999999998511385E-2</v>
      </c>
      <c r="K34" s="147">
        <f t="shared" si="0"/>
        <v>3.3079999999979188</v>
      </c>
      <c r="L34" s="114"/>
      <c r="M34" s="115" t="s">
        <v>589</v>
      </c>
      <c r="N34" s="115" t="s">
        <v>590</v>
      </c>
      <c r="O34" s="115" t="s">
        <v>591</v>
      </c>
    </row>
    <row r="35" spans="1:15" s="87" customFormat="1" ht="18.75" customHeight="1" thickBot="1" x14ac:dyDescent="0.3">
      <c r="A35" s="79" t="s">
        <v>627</v>
      </c>
      <c r="B35" s="79" t="s">
        <v>628</v>
      </c>
      <c r="C35" s="143">
        <f>SUM(C36:C41)</f>
        <v>59632.519231064973</v>
      </c>
      <c r="D35" s="144">
        <v>55883</v>
      </c>
      <c r="E35" s="145">
        <v>55060</v>
      </c>
      <c r="F35" s="145">
        <v>54261</v>
      </c>
      <c r="G35" s="145">
        <v>53448</v>
      </c>
      <c r="H35" s="145">
        <v>52466</v>
      </c>
      <c r="I35" s="145">
        <v>51503</v>
      </c>
      <c r="J35" s="146">
        <v>50558</v>
      </c>
      <c r="K35" s="147">
        <f>SUM(D35:J35)</f>
        <v>373179</v>
      </c>
      <c r="L35" s="85">
        <v>2</v>
      </c>
      <c r="M35" s="119" t="s">
        <v>629</v>
      </c>
      <c r="N35" s="119" t="s">
        <v>630</v>
      </c>
      <c r="O35" s="119" t="s">
        <v>631</v>
      </c>
    </row>
    <row r="36" spans="1:15" s="66" customFormat="1" ht="39" customHeight="1" thickBot="1" x14ac:dyDescent="0.3">
      <c r="A36" s="88" t="s">
        <v>632</v>
      </c>
      <c r="B36" s="88"/>
      <c r="C36" s="147">
        <v>43180.01730103806</v>
      </c>
      <c r="D36" s="148">
        <v>41585</v>
      </c>
      <c r="E36" s="149">
        <v>40989</v>
      </c>
      <c r="F36" s="149">
        <v>40421</v>
      </c>
      <c r="G36" s="149">
        <v>39837</v>
      </c>
      <c r="H36" s="149">
        <v>39079</v>
      </c>
      <c r="I36" s="149">
        <v>38335</v>
      </c>
      <c r="J36" s="150">
        <v>37605</v>
      </c>
      <c r="K36" s="147">
        <f t="shared" si="0"/>
        <v>277851</v>
      </c>
      <c r="L36" s="92"/>
      <c r="M36" s="120" t="s">
        <v>633</v>
      </c>
      <c r="N36" s="120" t="s">
        <v>634</v>
      </c>
      <c r="O36" s="120" t="s">
        <v>635</v>
      </c>
    </row>
    <row r="37" spans="1:15" ht="18.75" customHeight="1" thickBot="1" x14ac:dyDescent="0.3">
      <c r="A37" s="94" t="s">
        <v>636</v>
      </c>
      <c r="B37" s="94"/>
      <c r="C37" s="151">
        <v>13889.913169934642</v>
      </c>
      <c r="D37" s="155">
        <v>12864.848</v>
      </c>
      <c r="E37" s="156">
        <v>12613.067999999999</v>
      </c>
      <c r="F37" s="156">
        <v>12366.225</v>
      </c>
      <c r="G37" s="156">
        <v>12124.222</v>
      </c>
      <c r="H37" s="156">
        <v>11886.964</v>
      </c>
      <c r="I37" s="156">
        <v>11654.359</v>
      </c>
      <c r="J37" s="157">
        <v>11426.314</v>
      </c>
      <c r="K37" s="147">
        <f t="shared" si="0"/>
        <v>84936</v>
      </c>
      <c r="L37" s="104"/>
      <c r="M37" s="106" t="s">
        <v>637</v>
      </c>
      <c r="N37" s="106" t="s">
        <v>638</v>
      </c>
      <c r="O37" s="108" t="s">
        <v>639</v>
      </c>
    </row>
    <row r="38" spans="1:15" ht="18.75" customHeight="1" thickBot="1" x14ac:dyDescent="0.3">
      <c r="A38" s="94" t="s">
        <v>640</v>
      </c>
      <c r="B38" s="94"/>
      <c r="C38" s="151">
        <v>936.90215301807007</v>
      </c>
      <c r="D38" s="155">
        <v>958.62900000000002</v>
      </c>
      <c r="E38" s="156">
        <v>956.64800000000002</v>
      </c>
      <c r="F38" s="156">
        <v>950.56200000000001</v>
      </c>
      <c r="G38" s="156">
        <v>939.77700000000004</v>
      </c>
      <c r="H38" s="156">
        <v>930.89200000000005</v>
      </c>
      <c r="I38" s="156">
        <v>920.84799999999996</v>
      </c>
      <c r="J38" s="157">
        <v>917.05799999999999</v>
      </c>
      <c r="K38" s="147">
        <f t="shared" si="0"/>
        <v>6574.4139999999998</v>
      </c>
      <c r="L38" s="104"/>
      <c r="M38" s="106" t="s">
        <v>778</v>
      </c>
      <c r="N38" s="106" t="s">
        <v>642</v>
      </c>
      <c r="O38" s="106" t="s">
        <v>643</v>
      </c>
    </row>
    <row r="39" spans="1:15" ht="18.75" customHeight="1" thickBot="1" x14ac:dyDescent="0.3">
      <c r="A39" s="94" t="s">
        <v>646</v>
      </c>
      <c r="B39" s="94"/>
      <c r="C39" s="151">
        <v>352.35582468281433</v>
      </c>
      <c r="D39" s="155">
        <v>381.27499999999998</v>
      </c>
      <c r="E39" s="156">
        <v>401.96199999999999</v>
      </c>
      <c r="F39" s="156">
        <v>419.16899999999998</v>
      </c>
      <c r="G39" s="156">
        <v>438.42399999999998</v>
      </c>
      <c r="H39" s="156">
        <v>455.779</v>
      </c>
      <c r="I39" s="156">
        <v>474.31900000000002</v>
      </c>
      <c r="J39" s="157">
        <v>486.26</v>
      </c>
      <c r="K39" s="147">
        <f t="shared" si="0"/>
        <v>3057.1880000000001</v>
      </c>
      <c r="L39" s="104"/>
      <c r="M39" s="106" t="s">
        <v>647</v>
      </c>
      <c r="N39" s="106" t="s">
        <v>648</v>
      </c>
      <c r="O39" s="106" t="s">
        <v>649</v>
      </c>
    </row>
    <row r="40" spans="1:15" ht="18.75" customHeight="1" thickBot="1" x14ac:dyDescent="0.3">
      <c r="A40" s="94" t="s">
        <v>650</v>
      </c>
      <c r="B40" s="94"/>
      <c r="C40" s="151">
        <v>50.329680891964628</v>
      </c>
      <c r="D40" s="155">
        <v>49.114999999999995</v>
      </c>
      <c r="E40" s="156">
        <v>49.114999999999995</v>
      </c>
      <c r="F40" s="156">
        <v>49.114999999999995</v>
      </c>
      <c r="G40" s="156">
        <v>49.114999999999995</v>
      </c>
      <c r="H40" s="156">
        <v>49.114999999999995</v>
      </c>
      <c r="I40" s="156">
        <v>49.114999999999995</v>
      </c>
      <c r="J40" s="157">
        <v>49.114999999999995</v>
      </c>
      <c r="K40" s="147">
        <f t="shared" si="0"/>
        <v>343.80500000000001</v>
      </c>
      <c r="L40" s="104"/>
      <c r="M40" s="106" t="s">
        <v>651</v>
      </c>
      <c r="N40" s="106" t="s">
        <v>583</v>
      </c>
      <c r="O40" s="106" t="s">
        <v>584</v>
      </c>
    </row>
    <row r="41" spans="1:15" ht="18.75" customHeight="1" thickBot="1" x14ac:dyDescent="0.3">
      <c r="A41" s="109" t="s">
        <v>652</v>
      </c>
      <c r="B41" s="109"/>
      <c r="C41" s="159">
        <v>1223.0011014994241</v>
      </c>
      <c r="D41" s="160">
        <v>44.133000000000003</v>
      </c>
      <c r="E41" s="161">
        <v>50.207000000000001</v>
      </c>
      <c r="F41" s="161">
        <v>54.929000000000002</v>
      </c>
      <c r="G41" s="161">
        <v>59.462000000000003</v>
      </c>
      <c r="H41" s="161">
        <v>64.25</v>
      </c>
      <c r="I41" s="161">
        <v>69.358999999999995</v>
      </c>
      <c r="J41" s="162">
        <v>74.253</v>
      </c>
      <c r="K41" s="147">
        <f t="shared" si="0"/>
        <v>416.59299999999996</v>
      </c>
      <c r="L41" s="114"/>
      <c r="M41" s="115" t="s">
        <v>589</v>
      </c>
      <c r="N41" s="115" t="s">
        <v>590</v>
      </c>
      <c r="O41" s="115" t="s">
        <v>591</v>
      </c>
    </row>
    <row r="42" spans="1:15" s="87" customFormat="1" ht="18.75" customHeight="1" thickBot="1" x14ac:dyDescent="0.3">
      <c r="A42" s="79" t="s">
        <v>653</v>
      </c>
      <c r="B42" s="79" t="s">
        <v>654</v>
      </c>
      <c r="C42" s="143">
        <f>SUM(C43:C56)</f>
        <v>2493.9454056132254</v>
      </c>
      <c r="D42" s="144">
        <v>2053</v>
      </c>
      <c r="E42" s="145">
        <v>2075</v>
      </c>
      <c r="F42" s="145">
        <v>2154</v>
      </c>
      <c r="G42" s="145">
        <v>2232</v>
      </c>
      <c r="H42" s="145">
        <v>2312</v>
      </c>
      <c r="I42" s="145">
        <v>2391</v>
      </c>
      <c r="J42" s="146">
        <v>2469</v>
      </c>
      <c r="K42" s="147">
        <f>SUM(D42:J42)</f>
        <v>15686</v>
      </c>
      <c r="L42" s="85">
        <v>3</v>
      </c>
      <c r="M42" s="119" t="s">
        <v>655</v>
      </c>
      <c r="N42" s="119" t="s">
        <v>656</v>
      </c>
      <c r="O42" s="119" t="s">
        <v>657</v>
      </c>
    </row>
    <row r="43" spans="1:15" s="66" customFormat="1" ht="18.75" customHeight="1" thickBot="1" x14ac:dyDescent="0.3">
      <c r="A43" s="88" t="s">
        <v>658</v>
      </c>
      <c r="B43" s="88"/>
      <c r="C43" s="147">
        <v>474.17339484813533</v>
      </c>
      <c r="D43" s="148">
        <v>380</v>
      </c>
      <c r="E43" s="149">
        <v>385</v>
      </c>
      <c r="F43" s="149">
        <v>390</v>
      </c>
      <c r="G43" s="149">
        <v>395</v>
      </c>
      <c r="H43" s="149">
        <v>400</v>
      </c>
      <c r="I43" s="149">
        <v>415</v>
      </c>
      <c r="J43" s="150">
        <v>415.27400000000034</v>
      </c>
      <c r="K43" s="147">
        <f t="shared" si="0"/>
        <v>2780.2740000000003</v>
      </c>
      <c r="L43" s="92"/>
      <c r="M43" s="93" t="s">
        <v>659</v>
      </c>
      <c r="N43" s="93" t="s">
        <v>660</v>
      </c>
      <c r="O43" s="93" t="s">
        <v>661</v>
      </c>
    </row>
    <row r="44" spans="1:15" ht="18.75" customHeight="1" thickBot="1" x14ac:dyDescent="0.3">
      <c r="A44" s="94" t="s">
        <v>662</v>
      </c>
      <c r="B44" s="94"/>
      <c r="C44" s="151">
        <v>462.94694348327562</v>
      </c>
      <c r="D44" s="155">
        <v>380</v>
      </c>
      <c r="E44" s="156">
        <v>383.17200000000003</v>
      </c>
      <c r="F44" s="156">
        <v>423.90499999999997</v>
      </c>
      <c r="G44" s="156">
        <v>465</v>
      </c>
      <c r="H44" s="156">
        <v>511.161</v>
      </c>
      <c r="I44" s="156">
        <v>541.65200000000004</v>
      </c>
      <c r="J44" s="157">
        <v>613.11</v>
      </c>
      <c r="K44" s="147">
        <f t="shared" si="0"/>
        <v>3318</v>
      </c>
      <c r="L44" s="104"/>
      <c r="M44" s="106" t="s">
        <v>663</v>
      </c>
      <c r="N44" s="106" t="s">
        <v>664</v>
      </c>
      <c r="O44" s="106" t="s">
        <v>665</v>
      </c>
    </row>
    <row r="45" spans="1:15" ht="18.75" customHeight="1" thickBot="1" x14ac:dyDescent="0.3">
      <c r="A45" s="94" t="s">
        <v>666</v>
      </c>
      <c r="B45" s="94"/>
      <c r="C45" s="151">
        <v>6.8181468665897711</v>
      </c>
      <c r="D45" s="155">
        <v>17.5</v>
      </c>
      <c r="E45" s="156">
        <v>17.5</v>
      </c>
      <c r="F45" s="156">
        <v>17.5</v>
      </c>
      <c r="G45" s="156">
        <v>17.5</v>
      </c>
      <c r="H45" s="156">
        <v>17.5</v>
      </c>
      <c r="I45" s="156">
        <v>17.5</v>
      </c>
      <c r="J45" s="157">
        <v>18</v>
      </c>
      <c r="K45" s="147">
        <f t="shared" si="0"/>
        <v>123</v>
      </c>
      <c r="L45" s="104"/>
      <c r="M45" s="106" t="s">
        <v>667</v>
      </c>
      <c r="N45" s="106" t="s">
        <v>668</v>
      </c>
      <c r="O45" s="106" t="s">
        <v>669</v>
      </c>
    </row>
    <row r="46" spans="1:15" ht="18.75" customHeight="1" thickBot="1" x14ac:dyDescent="0.3">
      <c r="A46" s="94" t="s">
        <v>670</v>
      </c>
      <c r="B46" s="94"/>
      <c r="C46" s="151">
        <v>42.916186082276056</v>
      </c>
      <c r="D46" s="155">
        <v>44.3</v>
      </c>
      <c r="E46" s="156">
        <v>45.5</v>
      </c>
      <c r="F46" s="156">
        <v>46.6</v>
      </c>
      <c r="G46" s="156">
        <v>47.8</v>
      </c>
      <c r="H46" s="156">
        <v>48.9</v>
      </c>
      <c r="I46" s="156">
        <v>50.1</v>
      </c>
      <c r="J46" s="157">
        <v>51.2</v>
      </c>
      <c r="K46" s="147">
        <f t="shared" si="0"/>
        <v>334.4</v>
      </c>
      <c r="L46" s="104"/>
      <c r="M46" s="106" t="s">
        <v>671</v>
      </c>
      <c r="N46" s="106" t="s">
        <v>671</v>
      </c>
      <c r="O46" s="106" t="s">
        <v>672</v>
      </c>
    </row>
    <row r="47" spans="1:15" ht="18.75" customHeight="1" thickBot="1" x14ac:dyDescent="0.3">
      <c r="A47" s="94" t="s">
        <v>673</v>
      </c>
      <c r="B47" s="94"/>
      <c r="C47" s="151">
        <v>32.871972318339104</v>
      </c>
      <c r="D47" s="155">
        <v>51.6</v>
      </c>
      <c r="E47" s="156">
        <v>53</v>
      </c>
      <c r="F47" s="156">
        <v>54.3</v>
      </c>
      <c r="G47" s="156">
        <v>55.6</v>
      </c>
      <c r="H47" s="156">
        <v>56.9</v>
      </c>
      <c r="I47" s="156">
        <v>58.2</v>
      </c>
      <c r="J47" s="157">
        <v>59.6</v>
      </c>
      <c r="K47" s="147">
        <f t="shared" si="0"/>
        <v>389.2</v>
      </c>
      <c r="L47" s="104"/>
      <c r="M47" s="106" t="s">
        <v>779</v>
      </c>
      <c r="N47" s="106" t="s">
        <v>675</v>
      </c>
      <c r="O47" s="106" t="s">
        <v>676</v>
      </c>
    </row>
    <row r="48" spans="1:15" ht="18.75" customHeight="1" thickBot="1" x14ac:dyDescent="0.3">
      <c r="A48" s="94" t="s">
        <v>677</v>
      </c>
      <c r="B48" s="94"/>
      <c r="C48" s="151">
        <v>0</v>
      </c>
      <c r="D48" s="155">
        <v>26.591000000000001</v>
      </c>
      <c r="E48" s="156">
        <v>27.03</v>
      </c>
      <c r="F48" s="156">
        <v>27.692</v>
      </c>
      <c r="G48" s="156">
        <v>28.329000000000001</v>
      </c>
      <c r="H48" s="156">
        <v>28.943000000000001</v>
      </c>
      <c r="I48" s="156">
        <v>29.536000000000001</v>
      </c>
      <c r="J48" s="157">
        <v>30.097999999999999</v>
      </c>
      <c r="K48" s="147">
        <f t="shared" si="0"/>
        <v>198.21899999999999</v>
      </c>
      <c r="L48" s="104"/>
      <c r="M48" s="106" t="s">
        <v>678</v>
      </c>
      <c r="N48" s="106" t="s">
        <v>679</v>
      </c>
      <c r="O48" s="106" t="s">
        <v>680</v>
      </c>
    </row>
    <row r="49" spans="1:15" ht="18.75" customHeight="1" thickBot="1" x14ac:dyDescent="0.3">
      <c r="A49" s="94" t="s">
        <v>681</v>
      </c>
      <c r="B49" s="94"/>
      <c r="C49" s="151">
        <v>27</v>
      </c>
      <c r="D49" s="155">
        <v>22.039000000000001</v>
      </c>
      <c r="E49" s="156">
        <v>22.402999999999999</v>
      </c>
      <c r="F49" s="156">
        <v>22.951000000000001</v>
      </c>
      <c r="G49" s="156">
        <v>23.478999999999999</v>
      </c>
      <c r="H49" s="156">
        <v>23.988</v>
      </c>
      <c r="I49" s="156">
        <v>24.48</v>
      </c>
      <c r="J49" s="157">
        <v>24.945</v>
      </c>
      <c r="K49" s="147">
        <f t="shared" si="0"/>
        <v>164.285</v>
      </c>
      <c r="L49" s="104"/>
      <c r="M49" s="106" t="s">
        <v>682</v>
      </c>
      <c r="N49" s="106" t="s">
        <v>683</v>
      </c>
      <c r="O49" s="106" t="s">
        <v>684</v>
      </c>
    </row>
    <row r="50" spans="1:15" ht="18.75" customHeight="1" thickBot="1" x14ac:dyDescent="0.3">
      <c r="A50" s="94" t="s">
        <v>685</v>
      </c>
      <c r="B50" s="94"/>
      <c r="C50" s="151">
        <v>336.40907343329491</v>
      </c>
      <c r="D50" s="155">
        <v>238.779</v>
      </c>
      <c r="E50" s="156">
        <v>238.84200000000001</v>
      </c>
      <c r="F50" s="156">
        <v>239.17699999999999</v>
      </c>
      <c r="G50" s="156">
        <v>239.95500000000001</v>
      </c>
      <c r="H50" s="156">
        <v>240.875</v>
      </c>
      <c r="I50" s="156">
        <v>241.274</v>
      </c>
      <c r="J50" s="157">
        <v>239.59</v>
      </c>
      <c r="K50" s="147">
        <f t="shared" si="0"/>
        <v>1678.492</v>
      </c>
      <c r="L50" s="104"/>
      <c r="M50" s="106" t="s">
        <v>686</v>
      </c>
      <c r="N50" s="106" t="s">
        <v>687</v>
      </c>
      <c r="O50" s="106" t="s">
        <v>688</v>
      </c>
    </row>
    <row r="51" spans="1:15" ht="18.75" customHeight="1" thickBot="1" x14ac:dyDescent="0.3">
      <c r="A51" s="94" t="s">
        <v>689</v>
      </c>
      <c r="B51" s="94"/>
      <c r="C51" s="151">
        <v>53.353517877739328</v>
      </c>
      <c r="D51" s="155">
        <v>55.2</v>
      </c>
      <c r="E51" s="156">
        <v>55.2</v>
      </c>
      <c r="F51" s="156">
        <v>56.3</v>
      </c>
      <c r="G51" s="156">
        <v>57.3</v>
      </c>
      <c r="H51" s="156">
        <v>57.8</v>
      </c>
      <c r="I51" s="156">
        <v>58.3</v>
      </c>
      <c r="J51" s="157">
        <v>58.3</v>
      </c>
      <c r="K51" s="147">
        <f t="shared" si="0"/>
        <v>398.40000000000003</v>
      </c>
      <c r="L51" s="104"/>
      <c r="M51" s="106" t="s">
        <v>780</v>
      </c>
      <c r="N51" s="106" t="s">
        <v>781</v>
      </c>
      <c r="O51" s="106" t="s">
        <v>692</v>
      </c>
    </row>
    <row r="52" spans="1:15" ht="18.75" customHeight="1" thickBot="1" x14ac:dyDescent="0.3">
      <c r="A52" s="94" t="s">
        <v>693</v>
      </c>
      <c r="B52" s="94"/>
      <c r="C52" s="151">
        <v>22.578815840061516</v>
      </c>
      <c r="D52" s="155">
        <v>22.666</v>
      </c>
      <c r="E52" s="156">
        <v>22.779</v>
      </c>
      <c r="F52" s="156">
        <v>23.452000000000002</v>
      </c>
      <c r="G52" s="156">
        <v>23.907</v>
      </c>
      <c r="H52" s="156">
        <v>24.346</v>
      </c>
      <c r="I52" s="156">
        <v>24.969000000000001</v>
      </c>
      <c r="J52" s="157">
        <v>25.170999999999999</v>
      </c>
      <c r="K52" s="147">
        <f t="shared" si="0"/>
        <v>167.29</v>
      </c>
      <c r="L52" s="104"/>
      <c r="M52" s="106" t="s">
        <v>694</v>
      </c>
      <c r="N52" s="106" t="s">
        <v>695</v>
      </c>
      <c r="O52" s="106" t="s">
        <v>696</v>
      </c>
    </row>
    <row r="53" spans="1:15" ht="18.75" customHeight="1" thickBot="1" x14ac:dyDescent="0.3">
      <c r="A53" s="94" t="s">
        <v>697</v>
      </c>
      <c r="B53" s="94"/>
      <c r="C53" s="151">
        <v>178.84948096885813</v>
      </c>
      <c r="D53" s="155">
        <v>168.273</v>
      </c>
      <c r="E53" s="156">
        <v>164.143</v>
      </c>
      <c r="F53" s="156">
        <v>173.73099999999999</v>
      </c>
      <c r="G53" s="156">
        <v>183.732</v>
      </c>
      <c r="H53" s="156">
        <v>194.12299999999999</v>
      </c>
      <c r="I53" s="156">
        <v>204.88200000000001</v>
      </c>
      <c r="J53" s="157">
        <v>204.76599999999999</v>
      </c>
      <c r="K53" s="147">
        <f t="shared" si="0"/>
        <v>1293.6500000000001</v>
      </c>
      <c r="L53" s="104"/>
      <c r="M53" s="106" t="s">
        <v>698</v>
      </c>
      <c r="N53" s="106" t="s">
        <v>699</v>
      </c>
      <c r="O53" s="106" t="s">
        <v>700</v>
      </c>
    </row>
    <row r="54" spans="1:15" ht="18.75" customHeight="1" thickBot="1" x14ac:dyDescent="0.3">
      <c r="A54" s="94" t="s">
        <v>701</v>
      </c>
      <c r="B54" s="94"/>
      <c r="C54" s="151">
        <v>466.9419454056133</v>
      </c>
      <c r="D54" s="155">
        <v>504.11700000000002</v>
      </c>
      <c r="E54" s="156">
        <v>514.25099999999998</v>
      </c>
      <c r="F54" s="156">
        <v>514.58299999999986</v>
      </c>
      <c r="G54" s="156">
        <v>507.10300000000001</v>
      </c>
      <c r="H54" s="156">
        <v>505.08300000000003</v>
      </c>
      <c r="I54" s="156">
        <v>503.77100000000002</v>
      </c>
      <c r="J54" s="157">
        <v>503.75599999999997</v>
      </c>
      <c r="K54" s="147">
        <f t="shared" si="0"/>
        <v>3552.6639999999998</v>
      </c>
      <c r="L54" s="104"/>
      <c r="M54" s="106" t="s">
        <v>651</v>
      </c>
      <c r="N54" s="106" t="s">
        <v>583</v>
      </c>
      <c r="O54" s="106" t="s">
        <v>584</v>
      </c>
    </row>
    <row r="55" spans="1:15" ht="18.75" customHeight="1" thickBot="1" x14ac:dyDescent="0.3">
      <c r="A55" s="94" t="s">
        <v>702</v>
      </c>
      <c r="B55" s="94"/>
      <c r="C55" s="151">
        <v>106.15724721261054</v>
      </c>
      <c r="D55" s="155">
        <v>80.647999999999996</v>
      </c>
      <c r="E55" s="156">
        <v>81.983000000000004</v>
      </c>
      <c r="F55" s="156">
        <v>83.988</v>
      </c>
      <c r="G55" s="156">
        <v>85.920999999999992</v>
      </c>
      <c r="H55" s="156">
        <v>87.784999999999997</v>
      </c>
      <c r="I55" s="156">
        <v>89.581999999999994</v>
      </c>
      <c r="J55" s="157">
        <v>91.287000000000006</v>
      </c>
      <c r="K55" s="147">
        <f t="shared" si="0"/>
        <v>601.19399999999996</v>
      </c>
      <c r="L55" s="104"/>
      <c r="M55" s="106" t="s">
        <v>218</v>
      </c>
      <c r="N55" s="106" t="s">
        <v>586</v>
      </c>
      <c r="O55" s="106" t="s">
        <v>587</v>
      </c>
    </row>
    <row r="56" spans="1:15" ht="18.75" customHeight="1" thickBot="1" x14ac:dyDescent="0.3">
      <c r="A56" s="109" t="s">
        <v>703</v>
      </c>
      <c r="B56" s="109"/>
      <c r="C56" s="159">
        <v>282.92868127643231</v>
      </c>
      <c r="D56" s="160">
        <v>61.286999999999999</v>
      </c>
      <c r="E56" s="161">
        <v>64.197000000000003</v>
      </c>
      <c r="F56" s="161">
        <v>79.820999999999998</v>
      </c>
      <c r="G56" s="161">
        <v>101.374</v>
      </c>
      <c r="H56" s="161">
        <v>114.596</v>
      </c>
      <c r="I56" s="161">
        <v>131.75399999999999</v>
      </c>
      <c r="J56" s="162">
        <v>133.90299999999999</v>
      </c>
      <c r="K56" s="147">
        <f t="shared" si="0"/>
        <v>686.93200000000002</v>
      </c>
      <c r="L56" s="114"/>
      <c r="M56" s="115" t="s">
        <v>589</v>
      </c>
      <c r="N56" s="115" t="s">
        <v>590</v>
      </c>
      <c r="O56" s="115" t="s">
        <v>591</v>
      </c>
    </row>
    <row r="57" spans="1:15" s="87" customFormat="1" ht="18.75" customHeight="1" thickBot="1" x14ac:dyDescent="0.3">
      <c r="A57" s="79" t="s">
        <v>704</v>
      </c>
      <c r="B57" s="79" t="s">
        <v>705</v>
      </c>
      <c r="C57" s="143">
        <f>SUM(C58:C73)</f>
        <v>9145.2827268358324</v>
      </c>
      <c r="D57" s="144">
        <v>7854</v>
      </c>
      <c r="E57" s="145">
        <v>8083</v>
      </c>
      <c r="F57" s="145">
        <v>8281</v>
      </c>
      <c r="G57" s="145">
        <v>8375</v>
      </c>
      <c r="H57" s="145">
        <v>8553</v>
      </c>
      <c r="I57" s="145">
        <v>8764</v>
      </c>
      <c r="J57" s="146">
        <v>8794</v>
      </c>
      <c r="K57" s="147">
        <f>SUM(D57:J57)</f>
        <v>58704</v>
      </c>
      <c r="L57" s="85">
        <v>4</v>
      </c>
      <c r="M57" s="119" t="s">
        <v>706</v>
      </c>
      <c r="N57" s="119" t="s">
        <v>707</v>
      </c>
      <c r="O57" s="119" t="s">
        <v>708</v>
      </c>
    </row>
    <row r="58" spans="1:15" s="66" customFormat="1" ht="18.75" customHeight="1" thickBot="1" x14ac:dyDescent="0.3">
      <c r="A58" s="88" t="s">
        <v>709</v>
      </c>
      <c r="B58" s="88"/>
      <c r="C58" s="147">
        <v>1792.2404844290656</v>
      </c>
      <c r="D58" s="148">
        <v>1483</v>
      </c>
      <c r="E58" s="149">
        <v>1483</v>
      </c>
      <c r="F58" s="149">
        <v>1483</v>
      </c>
      <c r="G58" s="149">
        <v>1483</v>
      </c>
      <c r="H58" s="149">
        <v>1483</v>
      </c>
      <c r="I58" s="149">
        <v>1483</v>
      </c>
      <c r="J58" s="150">
        <v>1482</v>
      </c>
      <c r="K58" s="147">
        <f t="shared" si="0"/>
        <v>10380</v>
      </c>
      <c r="L58" s="92"/>
      <c r="M58" s="93" t="s">
        <v>710</v>
      </c>
      <c r="N58" s="93" t="s">
        <v>711</v>
      </c>
      <c r="O58" s="93" t="s">
        <v>712</v>
      </c>
    </row>
    <row r="59" spans="1:15" ht="18.75" customHeight="1" thickBot="1" x14ac:dyDescent="0.3">
      <c r="A59" s="94" t="s">
        <v>713</v>
      </c>
      <c r="B59" s="94"/>
      <c r="C59" s="151">
        <v>2278.5736255286429</v>
      </c>
      <c r="D59" s="155">
        <v>1991.1030000000001</v>
      </c>
      <c r="E59" s="156">
        <v>1872.893</v>
      </c>
      <c r="F59" s="156">
        <v>1887.905</v>
      </c>
      <c r="G59" s="156">
        <v>1917.874</v>
      </c>
      <c r="H59" s="156">
        <v>1952.876</v>
      </c>
      <c r="I59" s="156">
        <v>2012.8510000000001</v>
      </c>
      <c r="J59" s="157">
        <v>2047.143</v>
      </c>
      <c r="K59" s="147">
        <f t="shared" si="0"/>
        <v>13682.645</v>
      </c>
      <c r="L59" s="104"/>
      <c r="M59" s="106" t="s">
        <v>714</v>
      </c>
      <c r="N59" s="106" t="s">
        <v>715</v>
      </c>
      <c r="O59" s="106" t="s">
        <v>716</v>
      </c>
    </row>
    <row r="60" spans="1:15" ht="18.75" customHeight="1" thickBot="1" x14ac:dyDescent="0.3">
      <c r="A60" s="94" t="s">
        <v>717</v>
      </c>
      <c r="B60" s="94"/>
      <c r="C60" s="151">
        <v>168.7495194156094</v>
      </c>
      <c r="D60" s="155">
        <v>168.96100000000001</v>
      </c>
      <c r="E60" s="156">
        <v>168.96600000000001</v>
      </c>
      <c r="F60" s="156">
        <v>169.01</v>
      </c>
      <c r="G60" s="156">
        <v>168.773</v>
      </c>
      <c r="H60" s="156">
        <v>168.749</v>
      </c>
      <c r="I60" s="156">
        <v>168.75700000000001</v>
      </c>
      <c r="J60" s="157">
        <v>169.29400000000001</v>
      </c>
      <c r="K60" s="147">
        <f t="shared" si="0"/>
        <v>1182.5100000000002</v>
      </c>
      <c r="L60" s="104"/>
      <c r="M60" s="106" t="s">
        <v>718</v>
      </c>
      <c r="N60" s="106" t="s">
        <v>719</v>
      </c>
      <c r="O60" s="106" t="s">
        <v>720</v>
      </c>
    </row>
    <row r="61" spans="1:15" ht="18.75" customHeight="1" thickBot="1" x14ac:dyDescent="0.3">
      <c r="A61" s="94" t="s">
        <v>721</v>
      </c>
      <c r="B61" s="94"/>
      <c r="C61" s="151">
        <v>317.58650519031141</v>
      </c>
      <c r="D61" s="155">
        <v>296.33100000000002</v>
      </c>
      <c r="E61" s="156">
        <v>296.33842857142855</v>
      </c>
      <c r="F61" s="156">
        <v>296.41842857142854</v>
      </c>
      <c r="G61" s="156">
        <v>296.49342857142858</v>
      </c>
      <c r="H61" s="156">
        <v>296.45142857142855</v>
      </c>
      <c r="I61" s="156">
        <v>296.46542857142856</v>
      </c>
      <c r="J61" s="157">
        <v>296.56842857142857</v>
      </c>
      <c r="K61" s="147">
        <f t="shared" si="0"/>
        <v>2075.0665714285715</v>
      </c>
      <c r="L61" s="104"/>
      <c r="M61" s="106" t="s">
        <v>782</v>
      </c>
      <c r="N61" s="106" t="s">
        <v>723</v>
      </c>
      <c r="O61" s="106" t="s">
        <v>724</v>
      </c>
    </row>
    <row r="62" spans="1:15" ht="18.75" customHeight="1" thickBot="1" x14ac:dyDescent="0.3">
      <c r="A62" s="94" t="s">
        <v>725</v>
      </c>
      <c r="B62" s="94"/>
      <c r="C62" s="151">
        <v>380.94194540561324</v>
      </c>
      <c r="D62" s="155">
        <v>296.33100000000002</v>
      </c>
      <c r="E62" s="156">
        <v>296.33842857142855</v>
      </c>
      <c r="F62" s="156">
        <v>296.41842857142854</v>
      </c>
      <c r="G62" s="156">
        <v>296.49342857142858</v>
      </c>
      <c r="H62" s="156">
        <v>296.45142857142855</v>
      </c>
      <c r="I62" s="156">
        <v>296.46542857142856</v>
      </c>
      <c r="J62" s="157">
        <v>296.56842857142857</v>
      </c>
      <c r="K62" s="147">
        <f t="shared" si="0"/>
        <v>2075.0665714285715</v>
      </c>
      <c r="L62" s="104"/>
      <c r="M62" s="106" t="s">
        <v>726</v>
      </c>
      <c r="N62" s="106" t="s">
        <v>727</v>
      </c>
      <c r="O62" s="106" t="s">
        <v>728</v>
      </c>
    </row>
    <row r="63" spans="1:15" ht="18.75" customHeight="1" thickBot="1" x14ac:dyDescent="0.3">
      <c r="A63" s="94" t="s">
        <v>729</v>
      </c>
      <c r="B63" s="94"/>
      <c r="C63" s="151">
        <v>0</v>
      </c>
      <c r="D63" s="155">
        <v>106.761</v>
      </c>
      <c r="E63" s="156">
        <v>110.15300000000001</v>
      </c>
      <c r="F63" s="156">
        <v>114.419</v>
      </c>
      <c r="G63" s="156">
        <v>119.337</v>
      </c>
      <c r="H63" s="156">
        <v>125.245</v>
      </c>
      <c r="I63" s="156">
        <v>132.02099999999999</v>
      </c>
      <c r="J63" s="157">
        <v>136.36099999999999</v>
      </c>
      <c r="K63" s="147">
        <f t="shared" si="0"/>
        <v>844.29699999999991</v>
      </c>
      <c r="L63" s="104"/>
      <c r="M63" s="106" t="s">
        <v>730</v>
      </c>
      <c r="N63" s="106" t="s">
        <v>731</v>
      </c>
      <c r="O63" s="106" t="s">
        <v>732</v>
      </c>
    </row>
    <row r="64" spans="1:15" ht="18.75" customHeight="1" thickBot="1" x14ac:dyDescent="0.3">
      <c r="A64" s="94" t="s">
        <v>733</v>
      </c>
      <c r="B64" s="94"/>
      <c r="C64" s="151">
        <v>2518.5188389081122</v>
      </c>
      <c r="D64" s="155">
        <v>2176.3069999999998</v>
      </c>
      <c r="E64" s="156">
        <v>2279.7629999999999</v>
      </c>
      <c r="F64" s="156">
        <v>2387.5729999999999</v>
      </c>
      <c r="G64" s="156">
        <v>2491.12</v>
      </c>
      <c r="H64" s="156">
        <v>2601.4340000000002</v>
      </c>
      <c r="I64" s="156">
        <v>2714.2109999999998</v>
      </c>
      <c r="J64" s="157">
        <v>2740.0349999999999</v>
      </c>
      <c r="K64" s="147">
        <f t="shared" si="0"/>
        <v>17390.442999999999</v>
      </c>
      <c r="L64" s="104"/>
      <c r="M64" s="106" t="s">
        <v>734</v>
      </c>
      <c r="N64" s="106" t="s">
        <v>735</v>
      </c>
      <c r="O64" s="106" t="s">
        <v>736</v>
      </c>
    </row>
    <row r="65" spans="1:15" ht="18.75" customHeight="1" thickBot="1" x14ac:dyDescent="0.3">
      <c r="A65" s="94" t="s">
        <v>737</v>
      </c>
      <c r="B65" s="94"/>
      <c r="C65" s="151">
        <v>831.65801614763552</v>
      </c>
      <c r="D65" s="155">
        <v>853.06200000000001</v>
      </c>
      <c r="E65" s="156">
        <v>848.86800000000005</v>
      </c>
      <c r="F65" s="156">
        <v>844.83699999999999</v>
      </c>
      <c r="G65" s="156">
        <v>839.51400000000001</v>
      </c>
      <c r="H65" s="156">
        <v>835.17499999999995</v>
      </c>
      <c r="I65" s="156">
        <v>835.28</v>
      </c>
      <c r="J65" s="157">
        <v>821.16099999999994</v>
      </c>
      <c r="K65" s="147">
        <f t="shared" si="0"/>
        <v>5877.8969999999999</v>
      </c>
      <c r="L65" s="104"/>
      <c r="M65" s="106" t="s">
        <v>738</v>
      </c>
      <c r="N65" s="106" t="s">
        <v>739</v>
      </c>
      <c r="O65" s="106" t="s">
        <v>740</v>
      </c>
    </row>
    <row r="66" spans="1:15" ht="18.75" customHeight="1" thickBot="1" x14ac:dyDescent="0.3">
      <c r="A66" s="94" t="s">
        <v>741</v>
      </c>
      <c r="B66" s="94"/>
      <c r="C66" s="151">
        <v>4.805843906189927</v>
      </c>
      <c r="D66" s="155">
        <v>18.419</v>
      </c>
      <c r="E66" s="156">
        <v>18.420000000000002</v>
      </c>
      <c r="F66" s="156">
        <v>18.427</v>
      </c>
      <c r="G66" s="156">
        <v>18.390999999999998</v>
      </c>
      <c r="H66" s="156">
        <v>18.387</v>
      </c>
      <c r="I66" s="156">
        <v>18.388999999999999</v>
      </c>
      <c r="J66" s="157">
        <v>17.943999999999999</v>
      </c>
      <c r="K66" s="147">
        <f t="shared" si="0"/>
        <v>128.37699999999998</v>
      </c>
      <c r="L66" s="104"/>
      <c r="M66" s="106" t="s">
        <v>742</v>
      </c>
      <c r="N66" s="106" t="s">
        <v>743</v>
      </c>
      <c r="O66" s="106" t="s">
        <v>742</v>
      </c>
    </row>
    <row r="67" spans="1:15" ht="18.75" customHeight="1" thickBot="1" x14ac:dyDescent="0.3">
      <c r="A67" s="94" t="s">
        <v>744</v>
      </c>
      <c r="B67" s="94"/>
      <c r="C67" s="151">
        <v>0</v>
      </c>
      <c r="D67" s="155">
        <v>11.946</v>
      </c>
      <c r="E67" s="156">
        <v>13.641</v>
      </c>
      <c r="F67" s="156">
        <v>16.189</v>
      </c>
      <c r="G67" s="156">
        <v>19.545000000000002</v>
      </c>
      <c r="H67" s="156">
        <v>22.925999999999998</v>
      </c>
      <c r="I67" s="156">
        <v>22.859000000000002</v>
      </c>
      <c r="J67" s="157">
        <v>23.003</v>
      </c>
      <c r="K67" s="147">
        <f t="shared" si="0"/>
        <v>130.10899999999998</v>
      </c>
      <c r="L67" s="104"/>
      <c r="M67" s="106" t="s">
        <v>745</v>
      </c>
      <c r="N67" s="106" t="s">
        <v>746</v>
      </c>
      <c r="O67" s="106" t="s">
        <v>745</v>
      </c>
    </row>
    <row r="68" spans="1:15" ht="18.75" customHeight="1" thickBot="1" x14ac:dyDescent="0.3">
      <c r="A68" s="94" t="s">
        <v>747</v>
      </c>
      <c r="B68" s="94"/>
      <c r="C68" s="151">
        <v>75.813148788927336</v>
      </c>
      <c r="D68" s="155">
        <v>28.785</v>
      </c>
      <c r="E68" s="156">
        <v>28.786000000000001</v>
      </c>
      <c r="F68" s="156">
        <v>28.803999999999998</v>
      </c>
      <c r="G68" s="156">
        <v>28.709</v>
      </c>
      <c r="H68" s="156">
        <v>28.7</v>
      </c>
      <c r="I68" s="156">
        <v>28.702999999999999</v>
      </c>
      <c r="J68" s="157">
        <v>27.516999999999999</v>
      </c>
      <c r="K68" s="147">
        <f t="shared" si="0"/>
        <v>200.00399999999999</v>
      </c>
      <c r="L68" s="104"/>
      <c r="M68" s="106" t="s">
        <v>748</v>
      </c>
      <c r="N68" s="106" t="s">
        <v>749</v>
      </c>
      <c r="O68" s="106" t="s">
        <v>750</v>
      </c>
    </row>
    <row r="69" spans="1:15" ht="18.75" customHeight="1" thickBot="1" x14ac:dyDescent="0.3">
      <c r="A69" s="94" t="s">
        <v>751</v>
      </c>
      <c r="B69" s="94"/>
      <c r="C69" s="151">
        <v>96.116878123798543</v>
      </c>
      <c r="D69" s="155">
        <v>71.858999999999995</v>
      </c>
      <c r="E69" s="156">
        <v>72.018000000000001</v>
      </c>
      <c r="F69" s="156">
        <v>72.159000000000006</v>
      </c>
      <c r="G69" s="156">
        <v>71.772999999999996</v>
      </c>
      <c r="H69" s="156">
        <v>71.460999999999999</v>
      </c>
      <c r="I69" s="156">
        <v>71.507000000000005</v>
      </c>
      <c r="J69" s="157">
        <v>70.269000000000005</v>
      </c>
      <c r="K69" s="147">
        <f t="shared" si="0"/>
        <v>501.04599999999999</v>
      </c>
      <c r="L69" s="104"/>
      <c r="M69" s="106" t="s">
        <v>752</v>
      </c>
      <c r="N69" s="106" t="s">
        <v>753</v>
      </c>
      <c r="O69" s="106" t="s">
        <v>754</v>
      </c>
    </row>
    <row r="70" spans="1:15" ht="18.75" customHeight="1" thickBot="1" x14ac:dyDescent="0.3">
      <c r="A70" s="94" t="s">
        <v>755</v>
      </c>
      <c r="B70" s="94"/>
      <c r="C70" s="151">
        <v>149.61553248750479</v>
      </c>
      <c r="D70" s="155">
        <v>55.109000000000002</v>
      </c>
      <c r="E70" s="156">
        <v>221.5</v>
      </c>
      <c r="F70" s="156">
        <v>247.41300000000001</v>
      </c>
      <c r="G70" s="156">
        <v>176.74100000000001</v>
      </c>
      <c r="H70" s="156">
        <v>155.00800000000001</v>
      </c>
      <c r="I70" s="156">
        <v>136.345</v>
      </c>
      <c r="J70" s="157">
        <v>70.974000000000004</v>
      </c>
      <c r="K70" s="147">
        <f t="shared" si="0"/>
        <v>1063.0899999999999</v>
      </c>
      <c r="L70" s="104"/>
      <c r="M70" s="106" t="s">
        <v>756</v>
      </c>
      <c r="N70" s="106" t="s">
        <v>757</v>
      </c>
      <c r="O70" s="106" t="s">
        <v>758</v>
      </c>
    </row>
    <row r="71" spans="1:15" ht="18.75" customHeight="1" thickBot="1" x14ac:dyDescent="0.3">
      <c r="A71" s="94" t="s">
        <v>759</v>
      </c>
      <c r="B71" s="94"/>
      <c r="C71" s="151">
        <v>19.528066128412149</v>
      </c>
      <c r="D71" s="155">
        <v>19.527999999999999</v>
      </c>
      <c r="E71" s="156">
        <v>19.527999999999999</v>
      </c>
      <c r="F71" s="156">
        <v>19.527999999999999</v>
      </c>
      <c r="G71" s="156">
        <v>19.527999999999999</v>
      </c>
      <c r="H71" s="156">
        <v>19.527999999999999</v>
      </c>
      <c r="I71" s="156">
        <v>19.527999999999999</v>
      </c>
      <c r="J71" s="157">
        <v>19.527999999999999</v>
      </c>
      <c r="K71" s="147">
        <f t="shared" ref="K71:K76" si="1">SUM(D71:J71)</f>
        <v>136.69599999999997</v>
      </c>
      <c r="L71" s="104"/>
      <c r="M71" s="106" t="s">
        <v>651</v>
      </c>
      <c r="N71" s="106" t="s">
        <v>583</v>
      </c>
      <c r="O71" s="106" t="s">
        <v>584</v>
      </c>
    </row>
    <row r="72" spans="1:15" ht="18.75" customHeight="1" thickBot="1" x14ac:dyDescent="0.3">
      <c r="A72" s="94" t="s">
        <v>760</v>
      </c>
      <c r="B72" s="94"/>
      <c r="C72" s="151">
        <v>134.4080632449058</v>
      </c>
      <c r="D72" s="155">
        <v>141.88399999999999</v>
      </c>
      <c r="E72" s="156">
        <v>141.887</v>
      </c>
      <c r="F72" s="156">
        <v>187.97700000000003</v>
      </c>
      <c r="G72" s="156">
        <v>141.75800000000001</v>
      </c>
      <c r="H72" s="156">
        <v>141.74199999999999</v>
      </c>
      <c r="I72" s="156">
        <v>141.74699999999999</v>
      </c>
      <c r="J72" s="157">
        <v>139.756</v>
      </c>
      <c r="K72" s="147">
        <f t="shared" si="1"/>
        <v>1036.751</v>
      </c>
      <c r="L72" s="104"/>
      <c r="M72" s="106" t="s">
        <v>218</v>
      </c>
      <c r="N72" s="106" t="s">
        <v>586</v>
      </c>
      <c r="O72" s="106" t="s">
        <v>587</v>
      </c>
    </row>
    <row r="73" spans="1:15" ht="18.75" customHeight="1" thickBot="1" x14ac:dyDescent="0.3">
      <c r="A73" s="109" t="s">
        <v>761</v>
      </c>
      <c r="B73" s="109"/>
      <c r="C73" s="159">
        <v>376.72625913110335</v>
      </c>
      <c r="D73" s="160">
        <v>134.614</v>
      </c>
      <c r="E73" s="161">
        <v>210.9</v>
      </c>
      <c r="F73" s="161">
        <v>210.922</v>
      </c>
      <c r="G73" s="161">
        <v>285.95</v>
      </c>
      <c r="H73" s="161">
        <v>335.86599999999999</v>
      </c>
      <c r="I73" s="161">
        <v>385.87099999999998</v>
      </c>
      <c r="J73" s="162">
        <v>435.87799999999999</v>
      </c>
      <c r="K73" s="147">
        <f t="shared" si="1"/>
        <v>2000.001</v>
      </c>
      <c r="L73" s="114"/>
      <c r="M73" s="115" t="s">
        <v>589</v>
      </c>
      <c r="N73" s="115" t="s">
        <v>590</v>
      </c>
      <c r="O73" s="115" t="s">
        <v>591</v>
      </c>
    </row>
    <row r="74" spans="1:15" s="87" customFormat="1" ht="18.75" customHeight="1" thickBot="1" x14ac:dyDescent="0.3">
      <c r="A74" s="79" t="s">
        <v>762</v>
      </c>
      <c r="B74" s="79" t="s">
        <v>763</v>
      </c>
      <c r="C74" s="166">
        <v>0</v>
      </c>
      <c r="D74" s="167">
        <v>8218</v>
      </c>
      <c r="E74" s="168">
        <v>8385</v>
      </c>
      <c r="F74" s="168">
        <v>8589</v>
      </c>
      <c r="G74" s="168">
        <v>8807</v>
      </c>
      <c r="H74" s="168">
        <v>9007</v>
      </c>
      <c r="I74" s="168">
        <v>9206</v>
      </c>
      <c r="J74" s="169">
        <v>9417</v>
      </c>
      <c r="K74" s="147">
        <f t="shared" si="1"/>
        <v>61629</v>
      </c>
      <c r="L74" s="134">
        <v>5</v>
      </c>
      <c r="M74" s="86" t="s">
        <v>257</v>
      </c>
      <c r="N74" s="86" t="s">
        <v>257</v>
      </c>
      <c r="O74" s="86" t="s">
        <v>764</v>
      </c>
    </row>
    <row r="75" spans="1:15" s="87" customFormat="1" ht="18.75" customHeight="1" thickBot="1" x14ac:dyDescent="0.3">
      <c r="A75" s="79" t="s">
        <v>765</v>
      </c>
      <c r="B75" s="79" t="s">
        <v>766</v>
      </c>
      <c r="C75" s="166">
        <v>0</v>
      </c>
      <c r="D75" s="167">
        <v>27</v>
      </c>
      <c r="E75" s="168">
        <v>0</v>
      </c>
      <c r="F75" s="168">
        <v>0</v>
      </c>
      <c r="G75" s="168">
        <v>0</v>
      </c>
      <c r="H75" s="168">
        <v>0</v>
      </c>
      <c r="I75" s="168">
        <v>0</v>
      </c>
      <c r="J75" s="169">
        <v>0</v>
      </c>
      <c r="K75" s="147">
        <f t="shared" si="1"/>
        <v>27</v>
      </c>
      <c r="L75" s="134" t="s">
        <v>767</v>
      </c>
      <c r="M75" s="86" t="s">
        <v>768</v>
      </c>
      <c r="N75" s="86" t="s">
        <v>783</v>
      </c>
      <c r="O75" s="86" t="s">
        <v>769</v>
      </c>
    </row>
    <row r="76" spans="1:15" s="139" customFormat="1" ht="18.75" customHeight="1" thickBot="1" x14ac:dyDescent="0.3">
      <c r="A76" s="135" t="s">
        <v>770</v>
      </c>
      <c r="B76" s="135"/>
      <c r="C76" s="170">
        <f t="shared" ref="C76:J76" si="2">SUM(C57,C42,C35,C26,C5,C74,C75)</f>
        <v>141635.70344089816</v>
      </c>
      <c r="D76" s="170">
        <f t="shared" si="2"/>
        <v>134318</v>
      </c>
      <c r="E76" s="170">
        <f t="shared" si="2"/>
        <v>135328</v>
      </c>
      <c r="F76" s="170">
        <f t="shared" si="2"/>
        <v>136056</v>
      </c>
      <c r="G76" s="170">
        <f t="shared" si="2"/>
        <v>137100</v>
      </c>
      <c r="H76" s="170">
        <f t="shared" si="2"/>
        <v>137866</v>
      </c>
      <c r="I76" s="170">
        <f t="shared" si="2"/>
        <v>139078</v>
      </c>
      <c r="J76" s="170">
        <f t="shared" si="2"/>
        <v>140242</v>
      </c>
      <c r="K76" s="147">
        <f t="shared" si="1"/>
        <v>959988</v>
      </c>
      <c r="L76" s="137"/>
      <c r="M76" s="138" t="s">
        <v>771</v>
      </c>
      <c r="N76" s="138" t="s">
        <v>771</v>
      </c>
      <c r="O76" s="138" t="s">
        <v>772</v>
      </c>
    </row>
  </sheetData>
  <conditionalFormatting sqref="L43:L56">
    <cfRule type="cellIs" dxfId="1" priority="1" stopIfTrue="1" operator="lessThan">
      <formula>0</formula>
    </cfRule>
  </conditionalFormatting>
  <conditionalFormatting sqref="C25 C57 E57:J57 C26:J34 K25:L34 L36:L41 C36:J41 C43:J56 K35:K56 C58:J73 K74:K76 K57:L73 C5:L24">
    <cfRule type="cellIs" dxfId="0" priority="2" stopIfTrue="1" operator="lessThan">
      <formula>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topLeftCell="A27" workbookViewId="0">
      <selection activeCell="E100" sqref="E100"/>
    </sheetView>
  </sheetViews>
  <sheetFormatPr baseColWidth="10" defaultRowHeight="14.25" x14ac:dyDescent="0.25"/>
  <cols>
    <col min="1" max="1" width="77.28515625" style="185" customWidth="1"/>
    <col min="2" max="8" width="11.42578125" style="262"/>
    <col min="9" max="16384" width="11.42578125" style="185"/>
  </cols>
  <sheetData>
    <row r="1" spans="1:9" ht="13.5" customHeight="1" x14ac:dyDescent="0.25">
      <c r="A1" s="291" t="s">
        <v>870</v>
      </c>
      <c r="B1" s="291"/>
      <c r="C1" s="291"/>
      <c r="D1" s="291"/>
      <c r="E1" s="291"/>
      <c r="F1" s="291"/>
      <c r="G1" s="291"/>
      <c r="H1" s="291"/>
    </row>
    <row r="2" spans="1:9" ht="13.5" customHeight="1" x14ac:dyDescent="0.25">
      <c r="A2" s="186" t="s">
        <v>976</v>
      </c>
      <c r="B2" s="187">
        <v>20919</v>
      </c>
      <c r="C2" s="187">
        <v>21288</v>
      </c>
      <c r="D2" s="187">
        <v>21125</v>
      </c>
      <c r="E2" s="187">
        <v>20984</v>
      </c>
      <c r="F2" s="187">
        <v>21272</v>
      </c>
      <c r="G2" s="187">
        <v>21847</v>
      </c>
      <c r="H2" s="187">
        <v>22077</v>
      </c>
      <c r="I2" s="188">
        <v>149512</v>
      </c>
    </row>
    <row r="3" spans="1:9" ht="13.5" customHeight="1" x14ac:dyDescent="0.25">
      <c r="A3" s="186" t="s">
        <v>977</v>
      </c>
      <c r="B3" s="187">
        <v>12637</v>
      </c>
      <c r="C3" s="187">
        <v>12718</v>
      </c>
      <c r="D3" s="187">
        <v>13268</v>
      </c>
      <c r="E3" s="186" t="s">
        <v>978</v>
      </c>
      <c r="F3" s="187">
        <v>13577</v>
      </c>
      <c r="G3" s="187">
        <v>14001</v>
      </c>
      <c r="H3" s="186" t="s">
        <v>979</v>
      </c>
      <c r="I3" s="188">
        <v>93720</v>
      </c>
    </row>
    <row r="4" spans="1:9" ht="13.5" customHeight="1" x14ac:dyDescent="0.25">
      <c r="A4" s="189" t="s">
        <v>871</v>
      </c>
      <c r="B4" s="190">
        <v>11507</v>
      </c>
      <c r="C4" s="190">
        <v>11737</v>
      </c>
      <c r="D4" s="190">
        <v>11971</v>
      </c>
      <c r="E4" s="190">
        <v>12352</v>
      </c>
      <c r="F4" s="190">
        <v>12599</v>
      </c>
      <c r="G4" s="190">
        <v>12851</v>
      </c>
      <c r="H4" s="190">
        <v>13108</v>
      </c>
      <c r="I4" s="191">
        <v>86123</v>
      </c>
    </row>
    <row r="5" spans="1:9" ht="13.5" customHeight="1" x14ac:dyDescent="0.25">
      <c r="A5" s="192" t="s">
        <v>872</v>
      </c>
      <c r="B5" s="193">
        <v>1804</v>
      </c>
      <c r="C5" s="193">
        <v>1786</v>
      </c>
      <c r="D5" s="193">
        <v>1822</v>
      </c>
      <c r="E5" s="194" t="s">
        <v>873</v>
      </c>
      <c r="F5" s="194" t="s">
        <v>873</v>
      </c>
      <c r="G5" s="194" t="s">
        <v>873</v>
      </c>
      <c r="H5" s="194" t="s">
        <v>873</v>
      </c>
      <c r="I5" s="195">
        <v>5412</v>
      </c>
    </row>
    <row r="6" spans="1:9" ht="13.5" customHeight="1" x14ac:dyDescent="0.25">
      <c r="A6" s="196" t="s">
        <v>874</v>
      </c>
      <c r="B6" s="197" t="s">
        <v>873</v>
      </c>
      <c r="C6" s="197">
        <v>542</v>
      </c>
      <c r="D6" s="197">
        <v>553</v>
      </c>
      <c r="E6" s="197">
        <v>564</v>
      </c>
      <c r="F6" s="197">
        <v>575</v>
      </c>
      <c r="G6" s="197">
        <v>586</v>
      </c>
      <c r="H6" s="197">
        <v>598</v>
      </c>
      <c r="I6" s="198">
        <v>3418</v>
      </c>
    </row>
    <row r="7" spans="1:9" ht="13.5" customHeight="1" x14ac:dyDescent="0.25">
      <c r="A7" s="192" t="s">
        <v>875</v>
      </c>
      <c r="B7" s="192" t="s">
        <v>980</v>
      </c>
      <c r="C7" s="192" t="s">
        <v>981</v>
      </c>
      <c r="D7" s="192" t="s">
        <v>982</v>
      </c>
      <c r="E7" s="192" t="s">
        <v>983</v>
      </c>
      <c r="F7" s="192">
        <v>82</v>
      </c>
      <c r="G7" s="192" t="s">
        <v>984</v>
      </c>
      <c r="H7" s="192" t="s">
        <v>985</v>
      </c>
      <c r="I7" s="199">
        <v>564</v>
      </c>
    </row>
    <row r="8" spans="1:9" ht="13.5" customHeight="1" x14ac:dyDescent="0.25">
      <c r="A8" s="189" t="s">
        <v>876</v>
      </c>
      <c r="B8" s="189">
        <v>266</v>
      </c>
      <c r="C8" s="189">
        <v>271</v>
      </c>
      <c r="D8" s="189">
        <v>276</v>
      </c>
      <c r="E8" s="189">
        <v>281</v>
      </c>
      <c r="F8" s="189">
        <v>288</v>
      </c>
      <c r="G8" s="189">
        <v>294</v>
      </c>
      <c r="H8" s="189">
        <v>305</v>
      </c>
      <c r="I8" s="191">
        <v>1981</v>
      </c>
    </row>
    <row r="9" spans="1:9" ht="13.5" customHeight="1" x14ac:dyDescent="0.25">
      <c r="A9" s="194" t="s">
        <v>877</v>
      </c>
      <c r="B9" s="194">
        <v>864</v>
      </c>
      <c r="C9" s="194">
        <v>710</v>
      </c>
      <c r="D9" s="194" t="s">
        <v>986</v>
      </c>
      <c r="E9" s="194">
        <v>806</v>
      </c>
      <c r="F9" s="194">
        <v>690</v>
      </c>
      <c r="G9" s="194">
        <v>856</v>
      </c>
      <c r="H9" s="194">
        <v>667</v>
      </c>
      <c r="I9" s="200">
        <v>5614</v>
      </c>
    </row>
    <row r="10" spans="1:9" ht="13.5" customHeight="1" x14ac:dyDescent="0.25">
      <c r="A10" s="189" t="s">
        <v>878</v>
      </c>
      <c r="B10" s="189" t="s">
        <v>627</v>
      </c>
      <c r="C10" s="189" t="s">
        <v>627</v>
      </c>
      <c r="D10" s="189" t="s">
        <v>627</v>
      </c>
      <c r="E10" s="189" t="s">
        <v>627</v>
      </c>
      <c r="F10" s="189" t="s">
        <v>627</v>
      </c>
      <c r="G10" s="189" t="s">
        <v>627</v>
      </c>
      <c r="H10" s="189" t="s">
        <v>627</v>
      </c>
      <c r="I10" s="201">
        <v>2</v>
      </c>
    </row>
    <row r="11" spans="1:9" ht="13.5" customHeight="1" x14ac:dyDescent="0.25">
      <c r="A11" s="186" t="s">
        <v>879</v>
      </c>
      <c r="B11" s="187">
        <v>5133</v>
      </c>
      <c r="C11" s="187">
        <v>5359</v>
      </c>
      <c r="D11" s="187">
        <v>4582</v>
      </c>
      <c r="E11" s="187">
        <v>4343</v>
      </c>
      <c r="F11" s="187">
        <v>4431</v>
      </c>
      <c r="G11" s="187">
        <v>4519</v>
      </c>
      <c r="H11" s="186" t="s">
        <v>987</v>
      </c>
      <c r="I11" s="188">
        <v>32978</v>
      </c>
    </row>
    <row r="12" spans="1:9" ht="13.5" customHeight="1" x14ac:dyDescent="0.25">
      <c r="A12" s="189" t="s">
        <v>880</v>
      </c>
      <c r="B12" s="190">
        <v>1029</v>
      </c>
      <c r="C12" s="190">
        <v>1049</v>
      </c>
      <c r="D12" s="189">
        <v>190</v>
      </c>
      <c r="E12" s="189">
        <v>194</v>
      </c>
      <c r="F12" s="189">
        <v>198</v>
      </c>
      <c r="G12" s="189">
        <v>202</v>
      </c>
      <c r="H12" s="189">
        <v>206</v>
      </c>
      <c r="I12" s="191">
        <v>3068</v>
      </c>
    </row>
    <row r="13" spans="1:9" ht="13.5" customHeight="1" x14ac:dyDescent="0.25">
      <c r="A13" s="192" t="s">
        <v>881</v>
      </c>
      <c r="B13" s="193">
        <v>1783</v>
      </c>
      <c r="C13" s="193">
        <v>1818</v>
      </c>
      <c r="D13" s="193">
        <v>2473</v>
      </c>
      <c r="E13" s="194" t="s">
        <v>873</v>
      </c>
      <c r="F13" s="194" t="s">
        <v>873</v>
      </c>
      <c r="G13" s="194" t="s">
        <v>873</v>
      </c>
      <c r="H13" s="194" t="s">
        <v>873</v>
      </c>
      <c r="I13" s="195">
        <v>6074</v>
      </c>
    </row>
    <row r="14" spans="1:9" ht="13.5" customHeight="1" x14ac:dyDescent="0.25">
      <c r="A14" s="196" t="s">
        <v>882</v>
      </c>
      <c r="B14" s="197" t="s">
        <v>873</v>
      </c>
      <c r="C14" s="197">
        <v>181</v>
      </c>
      <c r="D14" s="197">
        <v>185</v>
      </c>
      <c r="E14" s="197">
        <v>189</v>
      </c>
      <c r="F14" s="197">
        <v>192</v>
      </c>
      <c r="G14" s="197">
        <v>196</v>
      </c>
      <c r="H14" s="197">
        <v>198</v>
      </c>
      <c r="I14" s="198">
        <v>1141</v>
      </c>
    </row>
    <row r="15" spans="1:9" ht="13.5" customHeight="1" x14ac:dyDescent="0.25">
      <c r="A15" s="194" t="s">
        <v>883</v>
      </c>
      <c r="B15" s="194">
        <v>1725</v>
      </c>
      <c r="C15" s="194" t="s">
        <v>988</v>
      </c>
      <c r="D15" s="202">
        <v>1795</v>
      </c>
      <c r="E15" s="202">
        <v>1831</v>
      </c>
      <c r="F15" s="202">
        <v>1869</v>
      </c>
      <c r="G15" s="202">
        <v>1906</v>
      </c>
      <c r="H15" s="202">
        <v>1944</v>
      </c>
      <c r="I15" s="200">
        <v>12830</v>
      </c>
    </row>
    <row r="16" spans="1:9" ht="13.5" customHeight="1" x14ac:dyDescent="0.25">
      <c r="A16" s="189" t="s">
        <v>884</v>
      </c>
      <c r="B16" s="189">
        <v>785</v>
      </c>
      <c r="C16" s="189">
        <v>800</v>
      </c>
      <c r="D16" s="189">
        <v>817</v>
      </c>
      <c r="E16" s="189">
        <v>834</v>
      </c>
      <c r="F16" s="189">
        <v>850</v>
      </c>
      <c r="G16" s="189">
        <v>867</v>
      </c>
      <c r="H16" s="189">
        <v>885</v>
      </c>
      <c r="I16" s="191">
        <v>5838</v>
      </c>
    </row>
    <row r="17" spans="1:9" ht="13.5" customHeight="1" x14ac:dyDescent="0.25">
      <c r="A17" s="194" t="s">
        <v>885</v>
      </c>
      <c r="B17" s="194">
        <v>277</v>
      </c>
      <c r="C17" s="194">
        <v>283</v>
      </c>
      <c r="D17" s="194">
        <v>289</v>
      </c>
      <c r="E17" s="194">
        <v>295</v>
      </c>
      <c r="F17" s="194">
        <v>301</v>
      </c>
      <c r="G17" s="194">
        <v>306</v>
      </c>
      <c r="H17" s="194">
        <v>314</v>
      </c>
      <c r="I17" s="200">
        <v>2065</v>
      </c>
    </row>
    <row r="18" spans="1:9" ht="13.5" customHeight="1" x14ac:dyDescent="0.25">
      <c r="A18" s="189" t="s">
        <v>886</v>
      </c>
      <c r="B18" s="190">
        <v>1104</v>
      </c>
      <c r="C18" s="190">
        <v>1248</v>
      </c>
      <c r="D18" s="190">
        <v>1269</v>
      </c>
      <c r="E18" s="189">
        <v>963</v>
      </c>
      <c r="F18" s="189">
        <v>982</v>
      </c>
      <c r="G18" s="190">
        <v>1001</v>
      </c>
      <c r="H18" s="190">
        <v>1021</v>
      </c>
      <c r="I18" s="191">
        <v>7588</v>
      </c>
    </row>
    <row r="19" spans="1:9" ht="13.5" customHeight="1" x14ac:dyDescent="0.25">
      <c r="A19" s="194" t="s">
        <v>878</v>
      </c>
      <c r="B19" s="194">
        <v>22</v>
      </c>
      <c r="C19" s="194">
        <v>23</v>
      </c>
      <c r="D19" s="194">
        <v>23</v>
      </c>
      <c r="E19" s="194">
        <v>24</v>
      </c>
      <c r="F19" s="194">
        <v>24</v>
      </c>
      <c r="G19" s="194">
        <v>25</v>
      </c>
      <c r="H19" s="194">
        <v>25</v>
      </c>
      <c r="I19" s="203">
        <v>165</v>
      </c>
    </row>
    <row r="20" spans="1:9" ht="13.5" customHeight="1" x14ac:dyDescent="0.25">
      <c r="A20" s="189" t="s">
        <v>887</v>
      </c>
      <c r="B20" s="189">
        <v>191</v>
      </c>
      <c r="C20" s="189">
        <v>195</v>
      </c>
      <c r="D20" s="189">
        <v>199</v>
      </c>
      <c r="E20" s="189">
        <v>203</v>
      </c>
      <c r="F20" s="189">
        <v>207</v>
      </c>
      <c r="G20" s="189">
        <v>212</v>
      </c>
      <c r="H20" s="189">
        <v>216</v>
      </c>
      <c r="I20" s="191">
        <v>1424</v>
      </c>
    </row>
    <row r="21" spans="1:9" ht="13.5" customHeight="1" x14ac:dyDescent="0.25">
      <c r="A21" s="186" t="s">
        <v>888</v>
      </c>
      <c r="B21" s="186">
        <v>894</v>
      </c>
      <c r="C21" s="186">
        <v>910</v>
      </c>
      <c r="D21" s="186">
        <v>926</v>
      </c>
      <c r="E21" s="186">
        <v>944</v>
      </c>
      <c r="F21" s="186">
        <v>960</v>
      </c>
      <c r="G21" s="186">
        <v>977</v>
      </c>
      <c r="H21" s="186">
        <v>993</v>
      </c>
      <c r="I21" s="188">
        <v>6604</v>
      </c>
    </row>
    <row r="22" spans="1:9" ht="13.5" customHeight="1" x14ac:dyDescent="0.25">
      <c r="A22" s="189" t="s">
        <v>889</v>
      </c>
      <c r="B22" s="189">
        <v>575</v>
      </c>
      <c r="C22" s="189">
        <v>584</v>
      </c>
      <c r="D22" s="189">
        <v>592</v>
      </c>
      <c r="E22" s="189">
        <v>601</v>
      </c>
      <c r="F22" s="189">
        <v>610</v>
      </c>
      <c r="G22" s="189">
        <v>620</v>
      </c>
      <c r="H22" s="189">
        <v>626</v>
      </c>
      <c r="I22" s="191">
        <v>4208</v>
      </c>
    </row>
    <row r="23" spans="1:9" ht="13.5" customHeight="1" x14ac:dyDescent="0.25">
      <c r="A23" s="194" t="s">
        <v>890</v>
      </c>
      <c r="B23" s="194">
        <v>24</v>
      </c>
      <c r="C23" s="194">
        <v>24</v>
      </c>
      <c r="D23" s="194">
        <v>25</v>
      </c>
      <c r="E23" s="194">
        <v>26</v>
      </c>
      <c r="F23" s="194">
        <v>26</v>
      </c>
      <c r="G23" s="194">
        <v>27</v>
      </c>
      <c r="H23" s="194">
        <v>29</v>
      </c>
      <c r="I23" s="203">
        <v>181</v>
      </c>
    </row>
    <row r="24" spans="1:9" ht="13.5" customHeight="1" x14ac:dyDescent="0.25">
      <c r="A24" s="189" t="s">
        <v>891</v>
      </c>
      <c r="B24" s="189">
        <v>36</v>
      </c>
      <c r="C24" s="189">
        <v>37</v>
      </c>
      <c r="D24" s="189">
        <v>38</v>
      </c>
      <c r="E24" s="189">
        <v>38</v>
      </c>
      <c r="F24" s="189">
        <v>39</v>
      </c>
      <c r="G24" s="189">
        <v>40</v>
      </c>
      <c r="H24" s="189">
        <v>41</v>
      </c>
      <c r="I24" s="201">
        <v>269</v>
      </c>
    </row>
    <row r="25" spans="1:9" ht="13.5" customHeight="1" x14ac:dyDescent="0.25">
      <c r="A25" s="194" t="s">
        <v>892</v>
      </c>
      <c r="B25" s="194">
        <v>127</v>
      </c>
      <c r="C25" s="194">
        <v>130</v>
      </c>
      <c r="D25" s="194">
        <v>133</v>
      </c>
      <c r="E25" s="194">
        <v>136</v>
      </c>
      <c r="F25" s="194">
        <v>138</v>
      </c>
      <c r="G25" s="194">
        <v>141</v>
      </c>
      <c r="H25" s="194">
        <v>144</v>
      </c>
      <c r="I25" s="203">
        <v>950</v>
      </c>
    </row>
    <row r="26" spans="1:9" ht="13.5" customHeight="1" x14ac:dyDescent="0.25">
      <c r="A26" s="189" t="s">
        <v>878</v>
      </c>
      <c r="B26" s="189">
        <v>11</v>
      </c>
      <c r="C26" s="189">
        <v>11</v>
      </c>
      <c r="D26" s="189">
        <v>11</v>
      </c>
      <c r="E26" s="189">
        <v>12</v>
      </c>
      <c r="F26" s="189">
        <v>12</v>
      </c>
      <c r="G26" s="189">
        <v>12</v>
      </c>
      <c r="H26" s="189">
        <v>12</v>
      </c>
      <c r="I26" s="201">
        <v>81</v>
      </c>
    </row>
    <row r="27" spans="1:9" ht="13.5" customHeight="1" x14ac:dyDescent="0.25">
      <c r="A27" s="194" t="s">
        <v>887</v>
      </c>
      <c r="B27" s="194">
        <v>120</v>
      </c>
      <c r="C27" s="194">
        <v>124</v>
      </c>
      <c r="D27" s="194">
        <v>127</v>
      </c>
      <c r="E27" s="194">
        <v>132</v>
      </c>
      <c r="F27" s="194">
        <v>134</v>
      </c>
      <c r="G27" s="194">
        <v>137</v>
      </c>
      <c r="H27" s="194">
        <v>140</v>
      </c>
      <c r="I27" s="203">
        <v>915</v>
      </c>
    </row>
    <row r="28" spans="1:9" ht="13.5" customHeight="1" x14ac:dyDescent="0.25">
      <c r="A28" s="204" t="s">
        <v>893</v>
      </c>
      <c r="B28" s="205">
        <v>2035</v>
      </c>
      <c r="C28" s="205">
        <v>2076</v>
      </c>
      <c r="D28" s="205">
        <v>2119</v>
      </c>
      <c r="E28" s="205">
        <v>2164</v>
      </c>
      <c r="F28" s="205">
        <v>2208</v>
      </c>
      <c r="G28" s="205">
        <v>2253</v>
      </c>
      <c r="H28" s="205">
        <v>2298</v>
      </c>
      <c r="I28" s="206">
        <v>15152</v>
      </c>
    </row>
    <row r="29" spans="1:9" ht="13.5" customHeight="1" x14ac:dyDescent="0.25">
      <c r="A29" s="194" t="s">
        <v>894</v>
      </c>
      <c r="B29" s="202">
        <v>1999</v>
      </c>
      <c r="C29" s="202">
        <v>2039</v>
      </c>
      <c r="D29" s="202">
        <v>2081</v>
      </c>
      <c r="E29" s="202">
        <v>2126</v>
      </c>
      <c r="F29" s="202">
        <v>2168</v>
      </c>
      <c r="G29" s="202">
        <v>2212</v>
      </c>
      <c r="H29" s="202">
        <v>2255</v>
      </c>
      <c r="I29" s="200">
        <v>14880</v>
      </c>
    </row>
    <row r="30" spans="1:9" ht="13.5" customHeight="1" thickBot="1" x14ac:dyDescent="0.3">
      <c r="A30" s="207" t="s">
        <v>887</v>
      </c>
      <c r="B30" s="207">
        <v>36</v>
      </c>
      <c r="C30" s="207">
        <v>37</v>
      </c>
      <c r="D30" s="207">
        <v>37</v>
      </c>
      <c r="E30" s="207">
        <v>38</v>
      </c>
      <c r="F30" s="207">
        <v>40</v>
      </c>
      <c r="G30" s="207">
        <v>41</v>
      </c>
      <c r="H30" s="207">
        <v>43</v>
      </c>
      <c r="I30" s="208">
        <v>272</v>
      </c>
    </row>
    <row r="31" spans="1:9" ht="13.5" customHeight="1" x14ac:dyDescent="0.25">
      <c r="A31" s="194" t="s">
        <v>895</v>
      </c>
      <c r="B31" s="194">
        <v>221</v>
      </c>
      <c r="C31" s="194">
        <v>226</v>
      </c>
      <c r="D31" s="194">
        <v>229</v>
      </c>
      <c r="E31" s="194">
        <v>94</v>
      </c>
      <c r="F31" s="194">
        <v>96</v>
      </c>
      <c r="G31" s="194">
        <v>97</v>
      </c>
      <c r="H31" s="194">
        <v>96</v>
      </c>
      <c r="I31" s="200">
        <v>1059</v>
      </c>
    </row>
    <row r="32" spans="1:9" ht="13.5" customHeight="1" x14ac:dyDescent="0.25">
      <c r="A32" s="209" t="s">
        <v>896</v>
      </c>
      <c r="B32" s="210">
        <v>52786</v>
      </c>
      <c r="C32" s="210">
        <v>55314</v>
      </c>
      <c r="D32" s="210">
        <v>57627</v>
      </c>
      <c r="E32" s="210">
        <v>60761</v>
      </c>
      <c r="F32" s="210">
        <v>63387</v>
      </c>
      <c r="G32" s="210">
        <v>66536</v>
      </c>
      <c r="H32" s="210">
        <v>70283</v>
      </c>
      <c r="I32" s="211">
        <v>426694</v>
      </c>
    </row>
    <row r="33" spans="1:9" ht="13.5" customHeight="1" x14ac:dyDescent="0.25">
      <c r="A33" s="186" t="s">
        <v>897</v>
      </c>
      <c r="B33" s="187">
        <v>35404</v>
      </c>
      <c r="C33" s="187">
        <v>36563</v>
      </c>
      <c r="D33" s="187">
        <v>37755</v>
      </c>
      <c r="E33" s="187">
        <v>39066</v>
      </c>
      <c r="F33" s="187">
        <v>40417</v>
      </c>
      <c r="G33" s="186" t="s">
        <v>989</v>
      </c>
      <c r="H33" s="186" t="s">
        <v>990</v>
      </c>
      <c r="I33" s="188">
        <v>274267</v>
      </c>
    </row>
    <row r="34" spans="1:9" ht="13.5" customHeight="1" x14ac:dyDescent="0.25">
      <c r="A34" s="212" t="s">
        <v>898</v>
      </c>
      <c r="B34" s="213">
        <v>29240</v>
      </c>
      <c r="C34" s="213">
        <v>30178</v>
      </c>
      <c r="D34" s="213">
        <v>31142</v>
      </c>
      <c r="E34" s="213">
        <v>32201</v>
      </c>
      <c r="F34" s="213">
        <v>33292</v>
      </c>
      <c r="G34" s="213">
        <v>34416</v>
      </c>
      <c r="H34" s="213">
        <v>35578</v>
      </c>
      <c r="I34" s="214">
        <v>226047</v>
      </c>
    </row>
    <row r="35" spans="1:9" ht="13.5" customHeight="1" x14ac:dyDescent="0.25">
      <c r="A35" s="194" t="s">
        <v>899</v>
      </c>
      <c r="B35" s="202">
        <v>6138</v>
      </c>
      <c r="C35" s="202">
        <v>6359</v>
      </c>
      <c r="D35" s="202">
        <v>6586</v>
      </c>
      <c r="E35" s="202">
        <v>6838</v>
      </c>
      <c r="F35" s="202">
        <v>7097</v>
      </c>
      <c r="G35" s="202">
        <v>7365</v>
      </c>
      <c r="H35" s="202">
        <v>7643</v>
      </c>
      <c r="I35" s="200">
        <v>48026</v>
      </c>
    </row>
    <row r="36" spans="1:9" ht="13.5" customHeight="1" x14ac:dyDescent="0.25">
      <c r="A36" s="215" t="s">
        <v>900</v>
      </c>
      <c r="B36" s="216">
        <v>1442</v>
      </c>
      <c r="C36" s="216">
        <v>1494</v>
      </c>
      <c r="D36" s="216">
        <v>1548</v>
      </c>
      <c r="E36" s="216">
        <v>1607</v>
      </c>
      <c r="F36" s="216">
        <v>1668</v>
      </c>
      <c r="G36" s="213">
        <v>1731</v>
      </c>
      <c r="H36" s="216">
        <v>1796</v>
      </c>
      <c r="I36" s="217">
        <v>11286</v>
      </c>
    </row>
    <row r="37" spans="1:9" ht="13.5" customHeight="1" x14ac:dyDescent="0.25">
      <c r="A37" s="218" t="s">
        <v>901</v>
      </c>
      <c r="B37" s="194"/>
      <c r="C37" s="194"/>
      <c r="D37" s="194"/>
      <c r="E37" s="194"/>
      <c r="F37" s="194"/>
      <c r="G37" s="194"/>
      <c r="H37" s="194"/>
      <c r="I37" s="203" t="s">
        <v>873</v>
      </c>
    </row>
    <row r="38" spans="1:9" ht="13.5" customHeight="1" x14ac:dyDescent="0.25">
      <c r="A38" s="215" t="s">
        <v>881</v>
      </c>
      <c r="B38" s="216">
        <v>39795</v>
      </c>
      <c r="C38" s="216">
        <v>10824</v>
      </c>
      <c r="D38" s="212" t="s">
        <v>873</v>
      </c>
      <c r="E38" s="212" t="s">
        <v>873</v>
      </c>
      <c r="F38" s="212" t="s">
        <v>873</v>
      </c>
      <c r="G38" s="212" t="s">
        <v>873</v>
      </c>
      <c r="H38" s="212" t="s">
        <v>873</v>
      </c>
      <c r="I38" s="219" t="s">
        <v>991</v>
      </c>
    </row>
    <row r="39" spans="1:9" ht="13.5" customHeight="1" x14ac:dyDescent="0.25">
      <c r="A39" s="194" t="s">
        <v>902</v>
      </c>
      <c r="B39" s="194">
        <v>26</v>
      </c>
      <c r="C39" s="194">
        <v>27</v>
      </c>
      <c r="D39" s="194">
        <v>27</v>
      </c>
      <c r="E39" s="194">
        <v>28</v>
      </c>
      <c r="F39" s="194">
        <v>28</v>
      </c>
      <c r="G39" s="194">
        <v>29</v>
      </c>
      <c r="H39" s="194">
        <v>29</v>
      </c>
      <c r="I39" s="203">
        <v>193</v>
      </c>
    </row>
    <row r="40" spans="1:9" ht="13.5" customHeight="1" x14ac:dyDescent="0.25">
      <c r="A40" s="209" t="s">
        <v>903</v>
      </c>
      <c r="B40" s="210">
        <v>885</v>
      </c>
      <c r="C40" s="210">
        <v>1268</v>
      </c>
      <c r="D40" s="210">
        <v>1864</v>
      </c>
      <c r="E40" s="210">
        <v>3047</v>
      </c>
      <c r="F40" s="210">
        <v>3667</v>
      </c>
      <c r="G40" s="209" t="s">
        <v>992</v>
      </c>
      <c r="H40" s="210">
        <v>5916</v>
      </c>
      <c r="I40" s="211">
        <v>21396</v>
      </c>
    </row>
    <row r="41" spans="1:9" ht="13.5" customHeight="1" x14ac:dyDescent="0.25">
      <c r="A41" s="194" t="s">
        <v>904</v>
      </c>
      <c r="B41" s="194">
        <v>116</v>
      </c>
      <c r="C41" s="194">
        <v>119</v>
      </c>
      <c r="D41" s="194">
        <v>121</v>
      </c>
      <c r="E41" s="194">
        <v>123</v>
      </c>
      <c r="F41" s="194">
        <v>126</v>
      </c>
      <c r="G41" s="194">
        <v>128</v>
      </c>
      <c r="H41" s="194">
        <v>130</v>
      </c>
      <c r="I41" s="203">
        <v>864</v>
      </c>
    </row>
    <row r="42" spans="1:9" ht="13.5" customHeight="1" x14ac:dyDescent="0.25">
      <c r="A42" s="215" t="s">
        <v>905</v>
      </c>
      <c r="B42" s="216">
        <v>116070</v>
      </c>
      <c r="C42" s="216">
        <v>118391</v>
      </c>
      <c r="D42" s="216">
        <v>103508</v>
      </c>
      <c r="E42" s="212" t="s">
        <v>873</v>
      </c>
      <c r="F42" s="212" t="s">
        <v>873</v>
      </c>
      <c r="G42" s="212" t="s">
        <v>873</v>
      </c>
      <c r="H42" s="212" t="s">
        <v>873</v>
      </c>
      <c r="I42" s="217">
        <v>337969</v>
      </c>
    </row>
    <row r="43" spans="1:9" ht="13.5" customHeight="1" x14ac:dyDescent="0.25">
      <c r="A43" s="192" t="s">
        <v>906</v>
      </c>
      <c r="B43" s="193">
        <v>191017</v>
      </c>
      <c r="C43" s="193">
        <v>194838</v>
      </c>
      <c r="D43" s="194" t="s">
        <v>873</v>
      </c>
      <c r="E43" s="194" t="s">
        <v>873</v>
      </c>
      <c r="F43" s="194" t="s">
        <v>873</v>
      </c>
      <c r="G43" s="194" t="s">
        <v>873</v>
      </c>
      <c r="H43" s="194" t="s">
        <v>873</v>
      </c>
      <c r="I43" s="195">
        <v>385855</v>
      </c>
    </row>
    <row r="44" spans="1:9" ht="13.5" customHeight="1" x14ac:dyDescent="0.25">
      <c r="A44" s="212" t="s">
        <v>907</v>
      </c>
      <c r="B44" s="212" t="s">
        <v>993</v>
      </c>
      <c r="C44" s="212" t="s">
        <v>994</v>
      </c>
      <c r="D44" s="212" t="s">
        <v>994</v>
      </c>
      <c r="E44" s="212" t="s">
        <v>994</v>
      </c>
      <c r="F44" s="212" t="s">
        <v>994</v>
      </c>
      <c r="G44" s="212" t="s">
        <v>994</v>
      </c>
      <c r="H44" s="212" t="s">
        <v>994</v>
      </c>
      <c r="I44" s="220">
        <v>6</v>
      </c>
    </row>
    <row r="45" spans="1:9" ht="13.5" customHeight="1" x14ac:dyDescent="0.25">
      <c r="A45" s="194" t="s">
        <v>908</v>
      </c>
      <c r="B45" s="194">
        <v>111</v>
      </c>
      <c r="C45" s="194">
        <v>460</v>
      </c>
      <c r="D45" s="202">
        <v>1036</v>
      </c>
      <c r="E45" s="202">
        <v>2073</v>
      </c>
      <c r="F45" s="202">
        <v>2675</v>
      </c>
      <c r="G45" s="202">
        <v>3738</v>
      </c>
      <c r="H45" s="202">
        <v>4884</v>
      </c>
      <c r="I45" s="200">
        <v>14976</v>
      </c>
    </row>
    <row r="46" spans="1:9" ht="13.5" customHeight="1" x14ac:dyDescent="0.25">
      <c r="A46" s="212" t="s">
        <v>909</v>
      </c>
      <c r="B46" s="212">
        <v>90</v>
      </c>
      <c r="C46" s="212">
        <v>95</v>
      </c>
      <c r="D46" s="212">
        <v>102</v>
      </c>
      <c r="E46" s="212">
        <v>237</v>
      </c>
      <c r="F46" s="212">
        <v>242</v>
      </c>
      <c r="G46" s="212">
        <v>246</v>
      </c>
      <c r="H46" s="212">
        <v>251</v>
      </c>
      <c r="I46" s="214">
        <v>1263</v>
      </c>
    </row>
    <row r="47" spans="1:9" ht="13.5" customHeight="1" x14ac:dyDescent="0.25">
      <c r="A47" s="192" t="s">
        <v>881</v>
      </c>
      <c r="B47" s="192">
        <v>686</v>
      </c>
      <c r="C47" s="192">
        <v>679</v>
      </c>
      <c r="D47" s="192">
        <v>692</v>
      </c>
      <c r="E47" s="194" t="s">
        <v>873</v>
      </c>
      <c r="F47" s="194" t="s">
        <v>873</v>
      </c>
      <c r="G47" s="194" t="s">
        <v>873</v>
      </c>
      <c r="H47" s="194" t="s">
        <v>873</v>
      </c>
      <c r="I47" s="195">
        <v>2056</v>
      </c>
    </row>
    <row r="48" spans="1:9" ht="13.5" customHeight="1" x14ac:dyDescent="0.25">
      <c r="A48" s="212" t="s">
        <v>910</v>
      </c>
      <c r="B48" s="212">
        <v>327</v>
      </c>
      <c r="C48" s="212">
        <v>336</v>
      </c>
      <c r="D48" s="212">
        <v>343</v>
      </c>
      <c r="E48" s="212">
        <v>349</v>
      </c>
      <c r="F48" s="212">
        <v>356</v>
      </c>
      <c r="G48" s="212">
        <v>363</v>
      </c>
      <c r="H48" s="212">
        <v>371</v>
      </c>
      <c r="I48" s="214">
        <v>2446</v>
      </c>
    </row>
    <row r="49" spans="1:9" ht="13.5" customHeight="1" x14ac:dyDescent="0.25">
      <c r="A49" s="221" t="s">
        <v>882</v>
      </c>
      <c r="B49" s="192" t="s">
        <v>873</v>
      </c>
      <c r="C49" s="192">
        <v>523</v>
      </c>
      <c r="D49" s="192">
        <v>534</v>
      </c>
      <c r="E49" s="192">
        <v>544</v>
      </c>
      <c r="F49" s="192">
        <v>555</v>
      </c>
      <c r="G49" s="192">
        <v>566</v>
      </c>
      <c r="H49" s="192">
        <v>580</v>
      </c>
      <c r="I49" s="195">
        <v>3302</v>
      </c>
    </row>
    <row r="50" spans="1:9" ht="13.5" customHeight="1" x14ac:dyDescent="0.25">
      <c r="A50" s="212" t="s">
        <v>887</v>
      </c>
      <c r="B50" s="212">
        <v>228</v>
      </c>
      <c r="C50" s="212">
        <v>246</v>
      </c>
      <c r="D50" s="212">
        <v>250</v>
      </c>
      <c r="E50" s="212">
        <v>251</v>
      </c>
      <c r="F50" s="212">
        <v>256</v>
      </c>
      <c r="G50" s="212">
        <v>260</v>
      </c>
      <c r="H50" s="212">
        <v>265</v>
      </c>
      <c r="I50" s="214">
        <v>1756</v>
      </c>
    </row>
    <row r="51" spans="1:9" ht="13.5" customHeight="1" x14ac:dyDescent="0.25">
      <c r="A51" s="194" t="s">
        <v>878</v>
      </c>
      <c r="B51" s="194">
        <v>11</v>
      </c>
      <c r="C51" s="194">
        <v>12</v>
      </c>
      <c r="D51" s="194">
        <v>12</v>
      </c>
      <c r="E51" s="194">
        <v>12</v>
      </c>
      <c r="F51" s="194">
        <v>12</v>
      </c>
      <c r="G51" s="194">
        <v>13</v>
      </c>
      <c r="H51" s="194">
        <v>13</v>
      </c>
      <c r="I51" s="203">
        <v>84</v>
      </c>
    </row>
    <row r="52" spans="1:9" ht="13.5" customHeight="1" x14ac:dyDescent="0.25">
      <c r="A52" s="209" t="s">
        <v>911</v>
      </c>
      <c r="B52" s="210">
        <v>16554</v>
      </c>
      <c r="C52" s="210">
        <v>17426</v>
      </c>
      <c r="D52" s="210">
        <v>17949</v>
      </c>
      <c r="E52" s="210">
        <v>18588</v>
      </c>
      <c r="F52" s="210">
        <v>19241</v>
      </c>
      <c r="G52" s="210">
        <v>19914</v>
      </c>
      <c r="H52" s="210">
        <v>21055</v>
      </c>
      <c r="I52" s="211">
        <v>130726</v>
      </c>
    </row>
    <row r="53" spans="1:9" ht="13.5" customHeight="1" x14ac:dyDescent="0.25">
      <c r="A53" s="194" t="s">
        <v>912</v>
      </c>
      <c r="B53" s="202">
        <v>12915</v>
      </c>
      <c r="C53" s="202">
        <v>13307</v>
      </c>
      <c r="D53" s="202">
        <v>13710</v>
      </c>
      <c r="E53" s="202">
        <v>14146</v>
      </c>
      <c r="F53" s="202">
        <v>14594</v>
      </c>
      <c r="G53" s="202">
        <v>15056</v>
      </c>
      <c r="H53" s="202">
        <v>15533</v>
      </c>
      <c r="I53" s="200">
        <v>99261</v>
      </c>
    </row>
    <row r="54" spans="1:9" ht="13.5" customHeight="1" x14ac:dyDescent="0.25">
      <c r="A54" s="215" t="s">
        <v>913</v>
      </c>
      <c r="B54" s="215">
        <v>102</v>
      </c>
      <c r="C54" s="215">
        <v>104</v>
      </c>
      <c r="D54" s="215">
        <v>107</v>
      </c>
      <c r="E54" s="215">
        <v>109</v>
      </c>
      <c r="F54" s="215">
        <v>111</v>
      </c>
      <c r="G54" s="215">
        <v>113</v>
      </c>
      <c r="H54" s="215">
        <v>115</v>
      </c>
      <c r="I54" s="219">
        <v>762</v>
      </c>
    </row>
    <row r="55" spans="1:9" ht="13.5" customHeight="1" x14ac:dyDescent="0.25">
      <c r="A55" s="194" t="s">
        <v>914</v>
      </c>
      <c r="B55" s="202">
        <v>2663</v>
      </c>
      <c r="C55" s="202">
        <v>3116</v>
      </c>
      <c r="D55" s="202">
        <v>3292</v>
      </c>
      <c r="E55" s="202">
        <v>3475</v>
      </c>
      <c r="F55" s="202">
        <v>3663</v>
      </c>
      <c r="G55" s="202">
        <v>3858</v>
      </c>
      <c r="H55" s="202">
        <v>4507</v>
      </c>
      <c r="I55" s="200">
        <v>24574</v>
      </c>
    </row>
    <row r="56" spans="1:9" ht="13.5" customHeight="1" x14ac:dyDescent="0.25">
      <c r="A56" s="222" t="s">
        <v>882</v>
      </c>
      <c r="B56" s="215" t="s">
        <v>873</v>
      </c>
      <c r="C56" s="215">
        <v>307</v>
      </c>
      <c r="D56" s="215">
        <v>313</v>
      </c>
      <c r="E56" s="215">
        <v>319</v>
      </c>
      <c r="F56" s="215">
        <v>326</v>
      </c>
      <c r="G56" s="215">
        <v>332</v>
      </c>
      <c r="H56" s="215">
        <v>341</v>
      </c>
      <c r="I56" s="217">
        <v>1938</v>
      </c>
    </row>
    <row r="57" spans="1:9" ht="13.5" customHeight="1" x14ac:dyDescent="0.25">
      <c r="A57" s="194" t="s">
        <v>915</v>
      </c>
      <c r="B57" s="194">
        <v>136</v>
      </c>
      <c r="C57" s="194">
        <v>138</v>
      </c>
      <c r="D57" s="194">
        <v>141</v>
      </c>
      <c r="E57" s="194">
        <v>144</v>
      </c>
      <c r="F57" s="194">
        <v>147</v>
      </c>
      <c r="G57" s="194">
        <v>150</v>
      </c>
      <c r="H57" s="194">
        <v>153</v>
      </c>
      <c r="I57" s="200">
        <v>1009</v>
      </c>
    </row>
    <row r="58" spans="1:9" ht="13.5" customHeight="1" x14ac:dyDescent="0.25">
      <c r="A58" s="212" t="s">
        <v>916</v>
      </c>
      <c r="B58" s="212">
        <v>306</v>
      </c>
      <c r="C58" s="212">
        <v>313</v>
      </c>
      <c r="D58" s="212">
        <v>235</v>
      </c>
      <c r="E58" s="212">
        <v>240</v>
      </c>
      <c r="F58" s="212">
        <v>244</v>
      </c>
      <c r="G58" s="212">
        <v>249</v>
      </c>
      <c r="H58" s="212">
        <v>254</v>
      </c>
      <c r="I58" s="214">
        <v>1842</v>
      </c>
    </row>
    <row r="59" spans="1:9" ht="13.5" customHeight="1" x14ac:dyDescent="0.25">
      <c r="A59" s="221" t="s">
        <v>882</v>
      </c>
      <c r="B59" s="192" t="s">
        <v>873</v>
      </c>
      <c r="C59" s="192">
        <v>109</v>
      </c>
      <c r="D59" s="192">
        <v>111</v>
      </c>
      <c r="E59" s="192">
        <v>113</v>
      </c>
      <c r="F59" s="192">
        <v>115</v>
      </c>
      <c r="G59" s="192">
        <v>118</v>
      </c>
      <c r="H59" s="192">
        <v>120</v>
      </c>
      <c r="I59" s="199">
        <v>686</v>
      </c>
    </row>
    <row r="60" spans="1:9" ht="13.5" customHeight="1" x14ac:dyDescent="0.25">
      <c r="A60" s="212" t="s">
        <v>917</v>
      </c>
      <c r="B60" s="212">
        <v>134</v>
      </c>
      <c r="C60" s="212">
        <v>135</v>
      </c>
      <c r="D60" s="212">
        <v>135</v>
      </c>
      <c r="E60" s="212">
        <v>136</v>
      </c>
      <c r="F60" s="212">
        <v>136</v>
      </c>
      <c r="G60" s="212">
        <v>136</v>
      </c>
      <c r="H60" s="212">
        <v>135</v>
      </c>
      <c r="I60" s="220">
        <v>947</v>
      </c>
    </row>
    <row r="61" spans="1:9" ht="13.5" customHeight="1" x14ac:dyDescent="0.25">
      <c r="A61" s="221" t="s">
        <v>918</v>
      </c>
      <c r="B61" s="223" t="s">
        <v>873</v>
      </c>
      <c r="C61" s="223">
        <v>144</v>
      </c>
      <c r="D61" s="223">
        <v>147</v>
      </c>
      <c r="E61" s="223">
        <v>150</v>
      </c>
      <c r="F61" s="223">
        <v>153</v>
      </c>
      <c r="G61" s="223">
        <v>156</v>
      </c>
      <c r="H61" s="223">
        <v>162</v>
      </c>
      <c r="I61" s="224">
        <v>912</v>
      </c>
    </row>
    <row r="62" spans="1:9" ht="13.5" customHeight="1" x14ac:dyDescent="0.25">
      <c r="A62" s="212" t="s">
        <v>878</v>
      </c>
      <c r="B62" s="212">
        <v>187</v>
      </c>
      <c r="C62" s="212">
        <v>189</v>
      </c>
      <c r="D62" s="212">
        <v>191</v>
      </c>
      <c r="E62" s="212">
        <v>192</v>
      </c>
      <c r="F62" s="212">
        <v>194</v>
      </c>
      <c r="G62" s="212">
        <v>196</v>
      </c>
      <c r="H62" s="212">
        <v>197</v>
      </c>
      <c r="I62" s="214">
        <v>1347</v>
      </c>
    </row>
    <row r="63" spans="1:9" ht="13.5" customHeight="1" thickBot="1" x14ac:dyDescent="0.3">
      <c r="A63" s="225" t="s">
        <v>887</v>
      </c>
      <c r="B63" s="225">
        <v>213</v>
      </c>
      <c r="C63" s="225">
        <v>228</v>
      </c>
      <c r="D63" s="225">
        <v>244</v>
      </c>
      <c r="E63" s="225">
        <v>256</v>
      </c>
      <c r="F63" s="225">
        <v>262</v>
      </c>
      <c r="G63" s="225">
        <v>269</v>
      </c>
      <c r="H63" s="225">
        <v>276</v>
      </c>
      <c r="I63" s="226">
        <v>1747</v>
      </c>
    </row>
    <row r="64" spans="1:9" ht="13.5" customHeight="1" thickTop="1" x14ac:dyDescent="0.25">
      <c r="A64" s="194" t="s">
        <v>895</v>
      </c>
      <c r="B64" s="194">
        <v>-57</v>
      </c>
      <c r="C64" s="194">
        <v>57</v>
      </c>
      <c r="D64" s="194">
        <v>59</v>
      </c>
      <c r="E64" s="194">
        <v>60</v>
      </c>
      <c r="F64" s="194">
        <v>61</v>
      </c>
      <c r="G64" s="194">
        <v>62</v>
      </c>
      <c r="H64" s="194">
        <v>63</v>
      </c>
      <c r="I64" s="203">
        <v>305</v>
      </c>
    </row>
    <row r="65" spans="1:9" ht="13.5" customHeight="1" x14ac:dyDescent="0.25">
      <c r="A65" s="227" t="s">
        <v>919</v>
      </c>
      <c r="B65" s="188">
        <v>56638</v>
      </c>
      <c r="C65" s="188">
        <v>54494</v>
      </c>
      <c r="D65" s="188">
        <v>54727</v>
      </c>
      <c r="E65" s="188">
        <v>54828</v>
      </c>
      <c r="F65" s="188">
        <v>54876</v>
      </c>
      <c r="G65" s="188">
        <v>55027</v>
      </c>
      <c r="H65" s="188">
        <v>55176</v>
      </c>
      <c r="I65" s="188">
        <v>385766</v>
      </c>
    </row>
    <row r="66" spans="1:9" ht="13.5" customHeight="1" x14ac:dyDescent="0.25">
      <c r="A66" s="229" t="s">
        <v>920</v>
      </c>
      <c r="B66" s="263">
        <v>40924</v>
      </c>
      <c r="C66" s="263">
        <v>41257</v>
      </c>
      <c r="D66" s="263">
        <v>41518</v>
      </c>
      <c r="E66" s="263">
        <v>41649</v>
      </c>
      <c r="F66" s="263">
        <v>41781</v>
      </c>
      <c r="G66" s="263">
        <v>41913</v>
      </c>
      <c r="H66" s="263">
        <v>42047</v>
      </c>
      <c r="I66" s="263">
        <v>291089</v>
      </c>
    </row>
    <row r="67" spans="1:9" ht="13.5" customHeight="1" x14ac:dyDescent="0.25">
      <c r="A67" s="231" t="s">
        <v>637</v>
      </c>
      <c r="B67" s="200">
        <v>14788</v>
      </c>
      <c r="C67" s="200">
        <v>12109</v>
      </c>
      <c r="D67" s="200">
        <v>12109</v>
      </c>
      <c r="E67" s="200">
        <v>12109</v>
      </c>
      <c r="F67" s="200">
        <v>12109</v>
      </c>
      <c r="G67" s="200">
        <v>12109</v>
      </c>
      <c r="H67" s="200">
        <v>12109</v>
      </c>
      <c r="I67" s="200">
        <v>87441</v>
      </c>
    </row>
    <row r="68" spans="1:9" ht="13.5" customHeight="1" x14ac:dyDescent="0.25">
      <c r="A68" s="232" t="s">
        <v>921</v>
      </c>
      <c r="B68" s="264">
        <v>2388</v>
      </c>
      <c r="C68" s="264">
        <v>5683</v>
      </c>
      <c r="D68" s="230" t="s">
        <v>873</v>
      </c>
      <c r="E68" s="230" t="s">
        <v>873</v>
      </c>
      <c r="F68" s="230" t="s">
        <v>873</v>
      </c>
      <c r="G68" s="230" t="s">
        <v>873</v>
      </c>
      <c r="H68" s="230" t="s">
        <v>873</v>
      </c>
      <c r="I68" s="233" t="s">
        <v>958</v>
      </c>
    </row>
    <row r="69" spans="1:9" ht="13.5" customHeight="1" x14ac:dyDescent="0.25">
      <c r="A69" s="231" t="s">
        <v>922</v>
      </c>
      <c r="B69" s="203">
        <v>761</v>
      </c>
      <c r="C69" s="203">
        <v>976</v>
      </c>
      <c r="D69" s="203">
        <v>944</v>
      </c>
      <c r="E69" s="203">
        <v>911</v>
      </c>
      <c r="F69" s="203">
        <v>823</v>
      </c>
      <c r="G69" s="203">
        <v>840</v>
      </c>
      <c r="H69" s="203">
        <v>852</v>
      </c>
      <c r="I69" s="200">
        <v>6108</v>
      </c>
    </row>
    <row r="70" spans="1:9" ht="13.5" customHeight="1" x14ac:dyDescent="0.25">
      <c r="A70" s="229" t="s">
        <v>218</v>
      </c>
      <c r="B70" s="230">
        <v>148</v>
      </c>
      <c r="C70" s="230">
        <v>135</v>
      </c>
      <c r="D70" s="230">
        <v>138</v>
      </c>
      <c r="E70" s="230">
        <v>141</v>
      </c>
      <c r="F70" s="230">
        <v>144</v>
      </c>
      <c r="G70" s="230">
        <v>147</v>
      </c>
      <c r="H70" s="230">
        <v>149</v>
      </c>
      <c r="I70" s="263">
        <v>1002</v>
      </c>
    </row>
    <row r="71" spans="1:9" ht="13.5" customHeight="1" x14ac:dyDescent="0.25">
      <c r="A71" s="231" t="s">
        <v>923</v>
      </c>
      <c r="B71" s="203">
        <v>17</v>
      </c>
      <c r="C71" s="203">
        <v>17</v>
      </c>
      <c r="D71" s="203">
        <v>18</v>
      </c>
      <c r="E71" s="203">
        <v>18</v>
      </c>
      <c r="F71" s="203">
        <v>18</v>
      </c>
      <c r="G71" s="203">
        <v>19</v>
      </c>
      <c r="H71" s="203">
        <v>19</v>
      </c>
      <c r="I71" s="203">
        <v>126</v>
      </c>
    </row>
    <row r="72" spans="1:9" ht="13.5" customHeight="1" x14ac:dyDescent="0.25">
      <c r="A72" s="234" t="s">
        <v>924</v>
      </c>
      <c r="B72" s="265">
        <v>1885</v>
      </c>
      <c r="C72" s="265">
        <v>1923</v>
      </c>
      <c r="D72" s="265">
        <v>2017</v>
      </c>
      <c r="E72" s="265">
        <v>2068</v>
      </c>
      <c r="F72" s="265">
        <v>2127</v>
      </c>
      <c r="G72" s="265">
        <v>2195</v>
      </c>
      <c r="H72" s="265">
        <v>2267</v>
      </c>
      <c r="I72" s="265">
        <v>14482</v>
      </c>
    </row>
    <row r="73" spans="1:9" ht="13.5" customHeight="1" x14ac:dyDescent="0.25">
      <c r="A73" s="231" t="s">
        <v>925</v>
      </c>
      <c r="B73" s="203">
        <v>700</v>
      </c>
      <c r="C73" s="203">
        <v>715</v>
      </c>
      <c r="D73" s="203">
        <v>736</v>
      </c>
      <c r="E73" s="203">
        <v>763</v>
      </c>
      <c r="F73" s="203">
        <v>796</v>
      </c>
      <c r="G73" s="203">
        <v>838</v>
      </c>
      <c r="H73" s="203">
        <v>884</v>
      </c>
      <c r="I73" s="200">
        <v>5432</v>
      </c>
    </row>
    <row r="74" spans="1:9" ht="13.5" customHeight="1" x14ac:dyDescent="0.25">
      <c r="A74" s="229" t="s">
        <v>926</v>
      </c>
      <c r="B74" s="263">
        <v>1137</v>
      </c>
      <c r="C74" s="230" t="s">
        <v>959</v>
      </c>
      <c r="D74" s="263">
        <v>1183</v>
      </c>
      <c r="E74" s="263">
        <v>1207</v>
      </c>
      <c r="F74" s="263">
        <v>1231</v>
      </c>
      <c r="G74" s="263">
        <v>1255</v>
      </c>
      <c r="H74" s="230" t="s">
        <v>960</v>
      </c>
      <c r="I74" s="263">
        <v>8453</v>
      </c>
    </row>
    <row r="75" spans="1:9" ht="13.5" customHeight="1" x14ac:dyDescent="0.25">
      <c r="A75" s="235" t="s">
        <v>921</v>
      </c>
      <c r="B75" s="195">
        <v>2122</v>
      </c>
      <c r="C75" s="199" t="s">
        <v>961</v>
      </c>
      <c r="D75" s="195">
        <v>4416</v>
      </c>
      <c r="E75" s="203" t="s">
        <v>873</v>
      </c>
      <c r="F75" s="203" t="s">
        <v>873</v>
      </c>
      <c r="G75" s="203" t="s">
        <v>873</v>
      </c>
      <c r="H75" s="203" t="s">
        <v>873</v>
      </c>
      <c r="I75" s="195">
        <v>10868</v>
      </c>
    </row>
    <row r="76" spans="1:9" ht="13.5" customHeight="1" x14ac:dyDescent="0.25">
      <c r="A76" s="229" t="s">
        <v>218</v>
      </c>
      <c r="B76" s="230" t="s">
        <v>873</v>
      </c>
      <c r="C76" s="230" t="s">
        <v>873</v>
      </c>
      <c r="D76" s="230">
        <v>50</v>
      </c>
      <c r="E76" s="230">
        <v>50</v>
      </c>
      <c r="F76" s="230">
        <v>50</v>
      </c>
      <c r="G76" s="230">
        <v>50</v>
      </c>
      <c r="H76" s="230">
        <v>50</v>
      </c>
      <c r="I76" s="230">
        <v>250</v>
      </c>
    </row>
    <row r="77" spans="1:9" ht="13.5" customHeight="1" thickBot="1" x14ac:dyDescent="0.3">
      <c r="A77" s="236" t="s">
        <v>923</v>
      </c>
      <c r="B77" s="237">
        <v>47</v>
      </c>
      <c r="C77" s="237">
        <v>47</v>
      </c>
      <c r="D77" s="237">
        <v>48</v>
      </c>
      <c r="E77" s="237">
        <v>49</v>
      </c>
      <c r="F77" s="237">
        <v>51</v>
      </c>
      <c r="G77" s="237">
        <v>52</v>
      </c>
      <c r="H77" s="237">
        <v>53</v>
      </c>
      <c r="I77" s="237">
        <v>347</v>
      </c>
    </row>
    <row r="78" spans="1:9" ht="13.5" customHeight="1" x14ac:dyDescent="0.25">
      <c r="A78" s="231" t="s">
        <v>927</v>
      </c>
      <c r="B78" s="203">
        <v>101</v>
      </c>
      <c r="C78" s="203">
        <v>102</v>
      </c>
      <c r="D78" s="203">
        <v>105</v>
      </c>
      <c r="E78" s="203">
        <v>107</v>
      </c>
      <c r="F78" s="203">
        <v>109</v>
      </c>
      <c r="G78" s="203">
        <v>111</v>
      </c>
      <c r="H78" s="203">
        <v>114</v>
      </c>
      <c r="I78" s="203">
        <v>748</v>
      </c>
    </row>
    <row r="79" spans="1:9" ht="13.5" customHeight="1" x14ac:dyDescent="0.25">
      <c r="A79" s="238" t="s">
        <v>928</v>
      </c>
      <c r="B79" s="266">
        <v>2467</v>
      </c>
      <c r="C79" s="266">
        <v>3043</v>
      </c>
      <c r="D79" s="266">
        <v>3494</v>
      </c>
      <c r="E79" s="266">
        <v>3697</v>
      </c>
      <c r="F79" s="266">
        <v>4218</v>
      </c>
      <c r="G79" s="266">
        <v>4315</v>
      </c>
      <c r="H79" s="266">
        <v>4465</v>
      </c>
      <c r="I79" s="266">
        <v>25699</v>
      </c>
    </row>
    <row r="80" spans="1:9" ht="13.5" customHeight="1" x14ac:dyDescent="0.25">
      <c r="A80" s="227" t="s">
        <v>929</v>
      </c>
      <c r="B80" s="188">
        <v>1015</v>
      </c>
      <c r="C80" s="188">
        <v>1271</v>
      </c>
      <c r="D80" s="188">
        <v>1494</v>
      </c>
      <c r="E80" s="228" t="s">
        <v>962</v>
      </c>
      <c r="F80" s="188">
        <v>1868</v>
      </c>
      <c r="G80" s="188">
        <v>1891</v>
      </c>
      <c r="H80" s="188">
        <v>1986</v>
      </c>
      <c r="I80" s="188">
        <v>11105</v>
      </c>
    </row>
    <row r="81" spans="1:9" ht="13.5" customHeight="1" x14ac:dyDescent="0.25">
      <c r="A81" s="239" t="s">
        <v>930</v>
      </c>
      <c r="B81" s="240">
        <v>873</v>
      </c>
      <c r="C81" s="267">
        <v>1099</v>
      </c>
      <c r="D81" s="267">
        <v>1319</v>
      </c>
      <c r="E81" s="267">
        <v>1401</v>
      </c>
      <c r="F81" s="267">
        <v>1686</v>
      </c>
      <c r="G81" s="267">
        <v>1706</v>
      </c>
      <c r="H81" s="267">
        <v>1797</v>
      </c>
      <c r="I81" s="267">
        <v>9882</v>
      </c>
    </row>
    <row r="82" spans="1:9" ht="13.5" customHeight="1" x14ac:dyDescent="0.25">
      <c r="A82" s="231" t="s">
        <v>923</v>
      </c>
      <c r="B82" s="203">
        <v>142</v>
      </c>
      <c r="C82" s="203">
        <v>171</v>
      </c>
      <c r="D82" s="203">
        <v>175</v>
      </c>
      <c r="E82" s="203">
        <v>178</v>
      </c>
      <c r="F82" s="203">
        <v>182</v>
      </c>
      <c r="G82" s="203">
        <v>186</v>
      </c>
      <c r="H82" s="203">
        <v>189</v>
      </c>
      <c r="I82" s="200">
        <v>1223</v>
      </c>
    </row>
    <row r="83" spans="1:9" ht="13.5" customHeight="1" x14ac:dyDescent="0.25">
      <c r="A83" s="238" t="s">
        <v>931</v>
      </c>
      <c r="B83" s="266">
        <v>1345</v>
      </c>
      <c r="C83" s="266">
        <v>1755</v>
      </c>
      <c r="D83" s="266">
        <v>1981</v>
      </c>
      <c r="E83" s="266">
        <v>2097</v>
      </c>
      <c r="F83" s="266">
        <v>2329</v>
      </c>
      <c r="G83" s="266">
        <v>2402</v>
      </c>
      <c r="H83" s="266">
        <v>2459</v>
      </c>
      <c r="I83" s="266">
        <v>14368</v>
      </c>
    </row>
    <row r="84" spans="1:9" ht="13.5" customHeight="1" x14ac:dyDescent="0.25">
      <c r="A84" s="231" t="s">
        <v>932</v>
      </c>
      <c r="B84" s="203">
        <v>533</v>
      </c>
      <c r="C84" s="203">
        <v>654</v>
      </c>
      <c r="D84" s="203">
        <v>891</v>
      </c>
      <c r="E84" s="203">
        <v>939</v>
      </c>
      <c r="F84" s="203" t="s">
        <v>963</v>
      </c>
      <c r="G84" s="200">
        <v>1071</v>
      </c>
      <c r="H84" s="203" t="s">
        <v>963</v>
      </c>
      <c r="I84" s="200">
        <v>6248</v>
      </c>
    </row>
    <row r="85" spans="1:9" ht="13.5" customHeight="1" x14ac:dyDescent="0.25">
      <c r="A85" s="241" t="s">
        <v>933</v>
      </c>
      <c r="B85" s="240" t="s">
        <v>873</v>
      </c>
      <c r="C85" s="241">
        <v>181</v>
      </c>
      <c r="D85" s="241">
        <v>185</v>
      </c>
      <c r="E85" s="241">
        <v>189</v>
      </c>
      <c r="F85" s="241">
        <v>192</v>
      </c>
      <c r="G85" s="241">
        <v>196</v>
      </c>
      <c r="H85" s="241">
        <v>198</v>
      </c>
      <c r="I85" s="268">
        <v>1141</v>
      </c>
    </row>
    <row r="86" spans="1:9" ht="13.5" customHeight="1" x14ac:dyDescent="0.25">
      <c r="A86" s="235" t="s">
        <v>934</v>
      </c>
      <c r="B86" s="242"/>
      <c r="C86" s="242"/>
      <c r="D86" s="242"/>
      <c r="E86" s="242"/>
      <c r="F86" s="242"/>
      <c r="G86" s="242"/>
      <c r="H86" s="242"/>
      <c r="I86" s="242"/>
    </row>
    <row r="87" spans="1:9" ht="13.5" customHeight="1" thickBot="1" x14ac:dyDescent="0.3">
      <c r="A87" s="243" t="s">
        <v>923</v>
      </c>
      <c r="B87" s="244">
        <v>812</v>
      </c>
      <c r="C87" s="269">
        <v>1101</v>
      </c>
      <c r="D87" s="244" t="s">
        <v>964</v>
      </c>
      <c r="E87" s="269">
        <v>1158</v>
      </c>
      <c r="F87" s="244" t="s">
        <v>965</v>
      </c>
      <c r="G87" s="269">
        <v>1331</v>
      </c>
      <c r="H87" s="244" t="s">
        <v>966</v>
      </c>
      <c r="I87" s="244" t="s">
        <v>967</v>
      </c>
    </row>
    <row r="88" spans="1:9" ht="13.5" customHeight="1" x14ac:dyDescent="0.25">
      <c r="A88" s="231" t="s">
        <v>927</v>
      </c>
      <c r="B88" s="203">
        <v>106</v>
      </c>
      <c r="C88" s="203">
        <v>17</v>
      </c>
      <c r="D88" s="203">
        <v>19</v>
      </c>
      <c r="E88" s="203">
        <v>21</v>
      </c>
      <c r="F88" s="203">
        <v>21</v>
      </c>
      <c r="G88" s="203">
        <v>22</v>
      </c>
      <c r="H88" s="203">
        <v>19</v>
      </c>
      <c r="I88" s="203">
        <v>226</v>
      </c>
    </row>
    <row r="89" spans="1:9" ht="13.5" customHeight="1" x14ac:dyDescent="0.25">
      <c r="A89" s="245" t="s">
        <v>935</v>
      </c>
      <c r="B89" s="270">
        <v>1805</v>
      </c>
      <c r="C89" s="270">
        <v>1868</v>
      </c>
      <c r="D89" s="270">
        <v>1918</v>
      </c>
      <c r="E89" s="270">
        <v>1976</v>
      </c>
      <c r="F89" s="270">
        <v>2215</v>
      </c>
      <c r="G89" s="270">
        <v>2435</v>
      </c>
      <c r="H89" s="270">
        <v>2705</v>
      </c>
      <c r="I89" s="270">
        <v>14922</v>
      </c>
    </row>
    <row r="90" spans="1:9" ht="13.5" customHeight="1" x14ac:dyDescent="0.25">
      <c r="A90" s="227" t="s">
        <v>936</v>
      </c>
      <c r="B90" s="228">
        <v>539</v>
      </c>
      <c r="C90" s="228">
        <v>596</v>
      </c>
      <c r="D90" s="228">
        <v>640</v>
      </c>
      <c r="E90" s="228">
        <v>662</v>
      </c>
      <c r="F90" s="228">
        <v>706</v>
      </c>
      <c r="G90" s="228">
        <v>729</v>
      </c>
      <c r="H90" s="228">
        <v>725</v>
      </c>
      <c r="I90" s="188">
        <v>4597</v>
      </c>
    </row>
    <row r="91" spans="1:9" ht="13.5" customHeight="1" x14ac:dyDescent="0.25">
      <c r="A91" s="246" t="s">
        <v>663</v>
      </c>
      <c r="B91" s="247">
        <v>176</v>
      </c>
      <c r="C91" s="247">
        <v>227</v>
      </c>
      <c r="D91" s="247">
        <v>283</v>
      </c>
      <c r="E91" s="247">
        <v>290</v>
      </c>
      <c r="F91" s="247">
        <v>321</v>
      </c>
      <c r="G91" s="247">
        <v>331</v>
      </c>
      <c r="H91" s="247">
        <v>303</v>
      </c>
      <c r="I91" s="271">
        <v>1931</v>
      </c>
    </row>
    <row r="92" spans="1:9" ht="13.5" customHeight="1" x14ac:dyDescent="0.25">
      <c r="A92" s="231" t="s">
        <v>937</v>
      </c>
      <c r="B92" s="203">
        <v>73</v>
      </c>
      <c r="C92" s="203">
        <v>71</v>
      </c>
      <c r="D92" s="203">
        <v>78</v>
      </c>
      <c r="E92" s="203">
        <v>84</v>
      </c>
      <c r="F92" s="203">
        <v>84</v>
      </c>
      <c r="G92" s="203">
        <v>80</v>
      </c>
      <c r="H92" s="203">
        <v>82</v>
      </c>
      <c r="I92" s="203">
        <v>552</v>
      </c>
    </row>
    <row r="93" spans="1:9" ht="13.5" customHeight="1" x14ac:dyDescent="0.25">
      <c r="A93" s="246" t="s">
        <v>938</v>
      </c>
      <c r="B93" s="247">
        <v>91</v>
      </c>
      <c r="C93" s="247">
        <v>93</v>
      </c>
      <c r="D93" s="247">
        <v>70</v>
      </c>
      <c r="E93" s="247">
        <v>76</v>
      </c>
      <c r="F93" s="247">
        <v>85</v>
      </c>
      <c r="G93" s="247">
        <v>97</v>
      </c>
      <c r="H93" s="247">
        <v>114</v>
      </c>
      <c r="I93" s="247">
        <v>626</v>
      </c>
    </row>
    <row r="94" spans="1:9" ht="13.5" customHeight="1" x14ac:dyDescent="0.25">
      <c r="A94" s="231" t="s">
        <v>923</v>
      </c>
      <c r="B94" s="203">
        <v>200</v>
      </c>
      <c r="C94" s="203">
        <v>204</v>
      </c>
      <c r="D94" s="203">
        <v>208</v>
      </c>
      <c r="E94" s="203">
        <v>212</v>
      </c>
      <c r="F94" s="203">
        <v>217</v>
      </c>
      <c r="G94" s="203">
        <v>221</v>
      </c>
      <c r="H94" s="203">
        <v>225</v>
      </c>
      <c r="I94" s="200">
        <v>1488</v>
      </c>
    </row>
    <row r="95" spans="1:9" ht="13.5" customHeight="1" x14ac:dyDescent="0.25">
      <c r="A95" s="245" t="s">
        <v>939</v>
      </c>
      <c r="B95" s="270">
        <v>1173</v>
      </c>
      <c r="C95" s="270">
        <v>1177</v>
      </c>
      <c r="D95" s="270">
        <v>1182</v>
      </c>
      <c r="E95" s="270">
        <v>1215</v>
      </c>
      <c r="F95" s="270">
        <v>1409</v>
      </c>
      <c r="G95" s="270">
        <v>1604</v>
      </c>
      <c r="H95" s="270">
        <v>1883</v>
      </c>
      <c r="I95" s="270">
        <v>9644</v>
      </c>
    </row>
    <row r="96" spans="1:9" ht="13.5" customHeight="1" x14ac:dyDescent="0.25">
      <c r="A96" s="231" t="s">
        <v>940</v>
      </c>
      <c r="B96" s="203">
        <v>946</v>
      </c>
      <c r="C96" s="203">
        <v>946</v>
      </c>
      <c r="D96" s="203">
        <v>946</v>
      </c>
      <c r="E96" s="203">
        <v>974</v>
      </c>
      <c r="F96" s="200">
        <v>1163</v>
      </c>
      <c r="G96" s="200">
        <v>1352</v>
      </c>
      <c r="H96" s="200">
        <v>1626</v>
      </c>
      <c r="I96" s="200">
        <v>7953</v>
      </c>
    </row>
    <row r="97" spans="1:9" ht="13.5" customHeight="1" thickBot="1" x14ac:dyDescent="0.3">
      <c r="A97" s="248" t="s">
        <v>941</v>
      </c>
      <c r="B97" s="249">
        <v>227</v>
      </c>
      <c r="C97" s="249">
        <v>232</v>
      </c>
      <c r="D97" s="249">
        <v>237</v>
      </c>
      <c r="E97" s="249">
        <v>241</v>
      </c>
      <c r="F97" s="249">
        <v>246</v>
      </c>
      <c r="G97" s="249">
        <v>251</v>
      </c>
      <c r="H97" s="249">
        <v>256</v>
      </c>
      <c r="I97" s="272">
        <v>1691</v>
      </c>
    </row>
    <row r="98" spans="1:9" ht="13.5" customHeight="1" x14ac:dyDescent="0.25">
      <c r="A98" s="231" t="s">
        <v>927</v>
      </c>
      <c r="B98" s="203">
        <v>93</v>
      </c>
      <c r="C98" s="203">
        <v>94</v>
      </c>
      <c r="D98" s="203">
        <v>96</v>
      </c>
      <c r="E98" s="203">
        <v>99</v>
      </c>
      <c r="F98" s="203">
        <v>100</v>
      </c>
      <c r="G98" s="203">
        <v>102</v>
      </c>
      <c r="H98" s="203">
        <v>97</v>
      </c>
      <c r="I98" s="203">
        <v>681</v>
      </c>
    </row>
    <row r="99" spans="1:9" ht="13.5" customHeight="1" x14ac:dyDescent="0.25">
      <c r="A99" s="250" t="s">
        <v>942</v>
      </c>
      <c r="B99" s="273">
        <v>16247</v>
      </c>
      <c r="C99" s="273">
        <v>16802</v>
      </c>
      <c r="D99" s="273">
        <v>16329</v>
      </c>
      <c r="E99" s="273">
        <v>15830</v>
      </c>
      <c r="F99" s="273">
        <v>15304</v>
      </c>
      <c r="G99" s="273">
        <v>14754</v>
      </c>
      <c r="H99" s="273">
        <v>15331</v>
      </c>
      <c r="I99" s="273">
        <v>110597</v>
      </c>
    </row>
    <row r="100" spans="1:9" ht="13.5" customHeight="1" x14ac:dyDescent="0.25">
      <c r="A100" s="227" t="s">
        <v>943</v>
      </c>
      <c r="B100" s="188">
        <v>14175</v>
      </c>
      <c r="C100" s="188">
        <v>14778</v>
      </c>
      <c r="D100" s="188">
        <v>14263</v>
      </c>
      <c r="E100" s="188">
        <v>13723</v>
      </c>
      <c r="F100" s="188">
        <v>13156</v>
      </c>
      <c r="G100" s="188">
        <v>12562</v>
      </c>
      <c r="H100" s="188">
        <v>13094</v>
      </c>
      <c r="I100" s="188">
        <v>95751</v>
      </c>
    </row>
    <row r="101" spans="1:9" ht="13.5" customHeight="1" x14ac:dyDescent="0.25">
      <c r="A101" s="251" t="s">
        <v>944</v>
      </c>
      <c r="B101" s="274">
        <v>12077</v>
      </c>
      <c r="C101" s="274">
        <v>12543</v>
      </c>
      <c r="D101" s="274">
        <v>11979</v>
      </c>
      <c r="E101" s="274">
        <v>11387</v>
      </c>
      <c r="F101" s="274">
        <v>10767</v>
      </c>
      <c r="G101" s="274">
        <v>10118</v>
      </c>
      <c r="H101" s="274">
        <v>10591</v>
      </c>
      <c r="I101" s="274">
        <v>79462</v>
      </c>
    </row>
    <row r="102" spans="1:9" ht="13.5" customHeight="1" x14ac:dyDescent="0.25">
      <c r="A102" s="199" t="s">
        <v>945</v>
      </c>
      <c r="B102" s="199" t="s">
        <v>946</v>
      </c>
      <c r="C102" s="199" t="s">
        <v>968</v>
      </c>
      <c r="D102" s="199" t="s">
        <v>969</v>
      </c>
      <c r="E102" s="199" t="s">
        <v>970</v>
      </c>
      <c r="F102" s="199" t="s">
        <v>971</v>
      </c>
      <c r="G102" s="199" t="s">
        <v>972</v>
      </c>
      <c r="H102" s="199" t="s">
        <v>973</v>
      </c>
      <c r="I102" s="195">
        <v>1127</v>
      </c>
    </row>
    <row r="103" spans="1:9" ht="13.5" customHeight="1" x14ac:dyDescent="0.25">
      <c r="A103" s="252" t="s">
        <v>947</v>
      </c>
      <c r="B103" s="274">
        <v>1478</v>
      </c>
      <c r="C103" s="274">
        <v>1599</v>
      </c>
      <c r="D103" s="274">
        <v>1631</v>
      </c>
      <c r="E103" s="274">
        <v>1665</v>
      </c>
      <c r="F103" s="274">
        <v>1698</v>
      </c>
      <c r="G103" s="274">
        <v>1732</v>
      </c>
      <c r="H103" s="274">
        <v>1767</v>
      </c>
      <c r="I103" s="274">
        <v>11569</v>
      </c>
    </row>
    <row r="104" spans="1:9" ht="13.5" customHeight="1" x14ac:dyDescent="0.25">
      <c r="A104" s="231" t="s">
        <v>726</v>
      </c>
      <c r="B104" s="203">
        <v>352</v>
      </c>
      <c r="C104" s="203">
        <v>362</v>
      </c>
      <c r="D104" s="203">
        <v>372</v>
      </c>
      <c r="E104" s="203">
        <v>382</v>
      </c>
      <c r="F104" s="203">
        <v>393</v>
      </c>
      <c r="G104" s="203">
        <v>404</v>
      </c>
      <c r="H104" s="203">
        <v>415</v>
      </c>
      <c r="I104" s="200">
        <v>2679</v>
      </c>
    </row>
    <row r="105" spans="1:9" ht="13.5" customHeight="1" x14ac:dyDescent="0.25">
      <c r="A105" s="252" t="s">
        <v>948</v>
      </c>
      <c r="B105" s="251">
        <v>67</v>
      </c>
      <c r="C105" s="251">
        <v>69</v>
      </c>
      <c r="D105" s="251">
        <v>70</v>
      </c>
      <c r="E105" s="251">
        <v>71</v>
      </c>
      <c r="F105" s="251">
        <v>73</v>
      </c>
      <c r="G105" s="251">
        <v>74</v>
      </c>
      <c r="H105" s="251">
        <v>75</v>
      </c>
      <c r="I105" s="251">
        <v>500</v>
      </c>
    </row>
    <row r="106" spans="1:9" ht="13.5" customHeight="1" x14ac:dyDescent="0.25">
      <c r="A106" s="231" t="s">
        <v>218</v>
      </c>
      <c r="B106" s="203">
        <v>201</v>
      </c>
      <c r="C106" s="203">
        <v>206</v>
      </c>
      <c r="D106" s="203">
        <v>212</v>
      </c>
      <c r="E106" s="203">
        <v>218</v>
      </c>
      <c r="F106" s="203">
        <v>225</v>
      </c>
      <c r="G106" s="203">
        <v>234</v>
      </c>
      <c r="H106" s="203">
        <v>246</v>
      </c>
      <c r="I106" s="200">
        <v>1542</v>
      </c>
    </row>
    <row r="107" spans="1:9" ht="13.5" customHeight="1" x14ac:dyDescent="0.25">
      <c r="A107" s="252" t="s">
        <v>923</v>
      </c>
      <c r="B107" s="251" t="s">
        <v>873</v>
      </c>
      <c r="C107" s="251" t="s">
        <v>873</v>
      </c>
      <c r="D107" s="251" t="s">
        <v>873</v>
      </c>
      <c r="E107" s="251" t="s">
        <v>873</v>
      </c>
      <c r="F107" s="251" t="s">
        <v>873</v>
      </c>
      <c r="G107" s="251" t="s">
        <v>873</v>
      </c>
      <c r="H107" s="251" t="s">
        <v>873</v>
      </c>
      <c r="I107" s="251" t="s">
        <v>873</v>
      </c>
    </row>
    <row r="108" spans="1:9" ht="13.5" customHeight="1" x14ac:dyDescent="0.25">
      <c r="A108" s="227" t="s">
        <v>949</v>
      </c>
      <c r="B108" s="188">
        <v>1904</v>
      </c>
      <c r="C108" s="188">
        <v>1943</v>
      </c>
      <c r="D108" s="188">
        <v>1982</v>
      </c>
      <c r="E108" s="188">
        <v>2022</v>
      </c>
      <c r="F108" s="188">
        <v>2062</v>
      </c>
      <c r="G108" s="188">
        <v>2104</v>
      </c>
      <c r="H108" s="188">
        <v>2147</v>
      </c>
      <c r="I108" s="188">
        <v>14162</v>
      </c>
    </row>
    <row r="109" spans="1:9" ht="13.5" customHeight="1" thickBot="1" x14ac:dyDescent="0.3">
      <c r="A109" s="253" t="s">
        <v>950</v>
      </c>
      <c r="B109" s="275">
        <v>1904</v>
      </c>
      <c r="C109" s="275">
        <v>1943</v>
      </c>
      <c r="D109" s="275">
        <v>1982</v>
      </c>
      <c r="E109" s="275">
        <v>2022</v>
      </c>
      <c r="F109" s="275">
        <v>2062</v>
      </c>
      <c r="G109" s="275">
        <v>2104</v>
      </c>
      <c r="H109" s="275">
        <v>2147</v>
      </c>
      <c r="I109" s="275">
        <v>14162</v>
      </c>
    </row>
    <row r="110" spans="1:9" ht="13.5" customHeight="1" x14ac:dyDescent="0.25">
      <c r="A110" s="231" t="s">
        <v>927</v>
      </c>
      <c r="B110" s="203">
        <v>168</v>
      </c>
      <c r="C110" s="203">
        <v>81</v>
      </c>
      <c r="D110" s="203">
        <v>84</v>
      </c>
      <c r="E110" s="203">
        <v>85</v>
      </c>
      <c r="F110" s="203">
        <v>86</v>
      </c>
      <c r="G110" s="203">
        <v>88</v>
      </c>
      <c r="H110" s="203">
        <v>91</v>
      </c>
      <c r="I110" s="203">
        <v>684</v>
      </c>
    </row>
    <row r="111" spans="1:9" ht="13.5" customHeight="1" x14ac:dyDescent="0.25">
      <c r="A111" s="254" t="s">
        <v>951</v>
      </c>
      <c r="B111" s="276">
        <v>10635</v>
      </c>
      <c r="C111" s="276">
        <v>11058</v>
      </c>
      <c r="D111" s="276">
        <v>11419</v>
      </c>
      <c r="E111" s="276">
        <v>11773</v>
      </c>
      <c r="F111" s="276">
        <v>12124</v>
      </c>
      <c r="G111" s="276">
        <v>12506</v>
      </c>
      <c r="H111" s="276">
        <v>12959</v>
      </c>
      <c r="I111" s="276">
        <v>82474</v>
      </c>
    </row>
    <row r="112" spans="1:9" ht="13.5" customHeight="1" x14ac:dyDescent="0.25">
      <c r="A112" s="231" t="s">
        <v>952</v>
      </c>
      <c r="B112" s="200">
        <v>2418</v>
      </c>
      <c r="C112" s="203" t="s">
        <v>974</v>
      </c>
      <c r="D112" s="200">
        <v>2646</v>
      </c>
      <c r="E112" s="200">
        <v>2767</v>
      </c>
      <c r="F112" s="200">
        <v>2905</v>
      </c>
      <c r="G112" s="200">
        <v>3042</v>
      </c>
      <c r="H112" s="200">
        <v>3173</v>
      </c>
      <c r="I112" s="200">
        <v>19481</v>
      </c>
    </row>
    <row r="113" spans="1:9" ht="13.5" customHeight="1" x14ac:dyDescent="0.25">
      <c r="A113" s="255" t="s">
        <v>953</v>
      </c>
      <c r="B113" s="277">
        <v>8217</v>
      </c>
      <c r="C113" s="277">
        <v>8528</v>
      </c>
      <c r="D113" s="277">
        <v>8773</v>
      </c>
      <c r="E113" s="277">
        <v>9006</v>
      </c>
      <c r="F113" s="277">
        <v>9219</v>
      </c>
      <c r="G113" s="277">
        <v>9464</v>
      </c>
      <c r="H113" s="277">
        <v>9786</v>
      </c>
      <c r="I113" s="277">
        <v>62993</v>
      </c>
    </row>
    <row r="114" spans="1:9" ht="13.5" customHeight="1" x14ac:dyDescent="0.25">
      <c r="A114" s="242"/>
      <c r="B114" s="242"/>
      <c r="C114" s="242"/>
      <c r="D114" s="242"/>
      <c r="E114" s="242"/>
      <c r="F114" s="242"/>
      <c r="G114" s="242"/>
      <c r="H114" s="242"/>
      <c r="I114" s="242"/>
    </row>
    <row r="115" spans="1:9" ht="13.5" customHeight="1" x14ac:dyDescent="0.25">
      <c r="A115" s="242"/>
      <c r="B115" s="242"/>
      <c r="C115" s="242"/>
      <c r="D115" s="242"/>
      <c r="E115" s="242"/>
      <c r="F115" s="242"/>
      <c r="G115" s="242"/>
      <c r="H115" s="242"/>
      <c r="I115" s="242"/>
    </row>
    <row r="116" spans="1:9" ht="13.5" customHeight="1" x14ac:dyDescent="0.25">
      <c r="A116" s="256" t="s">
        <v>954</v>
      </c>
      <c r="B116" s="281">
        <v>163483</v>
      </c>
      <c r="C116" s="281">
        <v>165892</v>
      </c>
      <c r="D116" s="281">
        <v>168761</v>
      </c>
      <c r="E116" s="281">
        <v>172024</v>
      </c>
      <c r="F116" s="281">
        <v>175632</v>
      </c>
      <c r="G116" s="281">
        <v>179725</v>
      </c>
      <c r="H116" s="281">
        <v>185377</v>
      </c>
      <c r="I116" s="281">
        <v>1210894</v>
      </c>
    </row>
    <row r="117" spans="1:9" ht="13.5" customHeight="1" x14ac:dyDescent="0.25">
      <c r="A117" s="280" t="s">
        <v>881</v>
      </c>
      <c r="B117" s="282">
        <v>355665</v>
      </c>
      <c r="C117" s="282">
        <v>338349</v>
      </c>
      <c r="D117" s="195">
        <v>112912</v>
      </c>
      <c r="E117" s="203" t="s">
        <v>873</v>
      </c>
      <c r="F117" s="203" t="s">
        <v>873</v>
      </c>
      <c r="G117" s="203" t="s">
        <v>873</v>
      </c>
      <c r="H117" s="203" t="s">
        <v>873</v>
      </c>
      <c r="I117" s="195">
        <v>806925</v>
      </c>
    </row>
    <row r="118" spans="1:9" ht="13.5" customHeight="1" x14ac:dyDescent="0.25">
      <c r="A118" s="278" t="s">
        <v>874</v>
      </c>
      <c r="B118" s="279" t="s">
        <v>873</v>
      </c>
      <c r="C118" s="283">
        <v>-1987</v>
      </c>
      <c r="D118" s="284">
        <v>2028</v>
      </c>
      <c r="E118" s="284">
        <v>2068</v>
      </c>
      <c r="F118" s="284">
        <v>2108</v>
      </c>
      <c r="G118" s="284">
        <v>2150</v>
      </c>
      <c r="H118" s="284">
        <v>2197</v>
      </c>
      <c r="I118" s="284">
        <v>12538</v>
      </c>
    </row>
    <row r="119" spans="1:9" ht="13.5" customHeight="1" x14ac:dyDescent="0.25">
      <c r="A119" s="257"/>
      <c r="B119" s="258"/>
      <c r="C119" s="258"/>
      <c r="D119" s="258"/>
      <c r="E119" s="258"/>
      <c r="F119" s="258"/>
      <c r="G119" s="258"/>
      <c r="H119" s="258"/>
      <c r="I119" s="257"/>
    </row>
    <row r="121" spans="1:9" ht="13.5" customHeight="1" x14ac:dyDescent="0.25">
      <c r="A121" s="259" t="s">
        <v>955</v>
      </c>
      <c r="B121" s="292"/>
      <c r="C121" s="292"/>
      <c r="D121" s="292"/>
      <c r="E121" s="292"/>
      <c r="F121" s="292"/>
      <c r="G121" s="292"/>
      <c r="H121" s="292"/>
      <c r="I121" s="292"/>
    </row>
    <row r="122" spans="1:9" ht="13.5" customHeight="1" x14ac:dyDescent="0.25">
      <c r="A122" s="231" t="s">
        <v>956</v>
      </c>
      <c r="B122" s="200">
        <v>48191</v>
      </c>
      <c r="C122" s="200">
        <v>49739</v>
      </c>
      <c r="D122" s="200">
        <v>51332</v>
      </c>
      <c r="E122" s="200">
        <v>53076</v>
      </c>
      <c r="F122" s="200">
        <v>54873</v>
      </c>
      <c r="G122" s="200">
        <v>56725</v>
      </c>
      <c r="H122" s="200">
        <v>58638</v>
      </c>
      <c r="I122" s="200">
        <v>372573</v>
      </c>
    </row>
    <row r="123" spans="1:9" ht="13.5" customHeight="1" x14ac:dyDescent="0.25">
      <c r="A123" s="260" t="s">
        <v>957</v>
      </c>
      <c r="B123" s="285">
        <v>55712</v>
      </c>
      <c r="C123" s="285">
        <v>53366</v>
      </c>
      <c r="D123" s="285">
        <v>53627</v>
      </c>
      <c r="E123" s="285">
        <v>53758</v>
      </c>
      <c r="F123" s="285">
        <v>53890</v>
      </c>
      <c r="G123" s="285">
        <v>54021</v>
      </c>
      <c r="H123" s="285">
        <v>54156</v>
      </c>
      <c r="I123" s="261" t="s">
        <v>975</v>
      </c>
    </row>
  </sheetData>
  <mergeCells count="2">
    <mergeCell ref="A1:H1"/>
    <mergeCell ref="B121:I1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93"/>
  <sheetViews>
    <sheetView tabSelected="1" zoomScaleNormal="100" workbookViewId="0">
      <pane xSplit="1" ySplit="3" topLeftCell="N96" activePane="bottomRight" state="frozen"/>
      <selection pane="topRight" activeCell="B1" sqref="B1"/>
      <selection pane="bottomLeft" activeCell="A3" sqref="A3"/>
      <selection pane="bottomRight" activeCell="AA115" sqref="AA115"/>
    </sheetView>
  </sheetViews>
  <sheetFormatPr baseColWidth="10" defaultRowHeight="15" x14ac:dyDescent="0.25"/>
  <cols>
    <col min="1" max="1" width="27.28515625" customWidth="1"/>
    <col min="2" max="54" width="10.85546875" customWidth="1"/>
    <col min="55" max="62" width="12.140625" customWidth="1"/>
    <col min="63" max="63" width="13.7109375" customWidth="1"/>
    <col min="64" max="64" width="13" customWidth="1"/>
  </cols>
  <sheetData>
    <row r="1" spans="1:71" s="40" customFormat="1" x14ac:dyDescent="0.25">
      <c r="AF1" s="294" t="s">
        <v>356</v>
      </c>
      <c r="AG1" s="294"/>
      <c r="AH1" s="294"/>
      <c r="AI1" s="294"/>
      <c r="AJ1" s="294"/>
      <c r="AK1" s="293" t="s">
        <v>357</v>
      </c>
      <c r="AL1" s="293"/>
      <c r="AM1" s="293"/>
      <c r="AN1" s="293"/>
      <c r="AO1" s="293"/>
      <c r="AP1" s="293"/>
      <c r="AQ1" s="293"/>
      <c r="AR1" s="294" t="s">
        <v>359</v>
      </c>
      <c r="AS1" s="294"/>
      <c r="AT1" s="294"/>
      <c r="AU1" s="294"/>
      <c r="AV1" s="294"/>
      <c r="AW1" s="294"/>
      <c r="AX1" s="294"/>
    </row>
    <row r="2" spans="1:71" x14ac:dyDescent="0.25">
      <c r="B2" s="294" t="s">
        <v>262</v>
      </c>
      <c r="C2" s="294"/>
      <c r="D2" s="294"/>
      <c r="E2" s="294"/>
      <c r="F2" s="294"/>
      <c r="G2" s="294"/>
      <c r="H2" s="294"/>
      <c r="I2" s="294"/>
      <c r="J2" s="294"/>
      <c r="K2" s="294"/>
      <c r="L2" s="294"/>
      <c r="M2" s="294"/>
      <c r="N2" s="294"/>
      <c r="O2" s="294"/>
      <c r="P2" s="294"/>
      <c r="Q2" s="293" t="s">
        <v>263</v>
      </c>
      <c r="R2" s="293"/>
      <c r="S2" s="293"/>
      <c r="T2" s="293"/>
      <c r="U2" s="293"/>
      <c r="V2" s="293"/>
      <c r="W2" s="293"/>
      <c r="X2" s="293"/>
      <c r="Y2" s="294" t="s">
        <v>264</v>
      </c>
      <c r="Z2" s="294"/>
      <c r="AA2" s="294"/>
      <c r="AB2" s="294"/>
      <c r="AC2" s="294"/>
      <c r="AD2" s="295" t="s">
        <v>354</v>
      </c>
      <c r="AE2" s="295"/>
      <c r="AF2" s="295"/>
      <c r="AG2" s="295"/>
      <c r="AH2" s="295"/>
      <c r="AI2" s="296" t="s">
        <v>355</v>
      </c>
      <c r="AJ2" s="296"/>
      <c r="AK2" s="296"/>
      <c r="AL2" s="296"/>
      <c r="AM2" s="293" t="s">
        <v>358</v>
      </c>
      <c r="AN2" s="293"/>
      <c r="AO2" s="293"/>
      <c r="AP2" s="293"/>
      <c r="AQ2" s="293"/>
      <c r="AR2" s="293"/>
      <c r="AS2" s="293"/>
      <c r="AT2" s="293"/>
      <c r="AU2" s="293"/>
      <c r="AV2" s="294" t="s">
        <v>360</v>
      </c>
      <c r="AW2" s="294"/>
      <c r="AX2" s="294"/>
      <c r="AY2" s="293" t="s">
        <v>786</v>
      </c>
      <c r="AZ2" s="293"/>
      <c r="BA2" s="293"/>
      <c r="BB2" s="293"/>
      <c r="BC2" s="293"/>
      <c r="BD2" s="293"/>
      <c r="BF2" s="294" t="s">
        <v>787</v>
      </c>
      <c r="BG2" s="294"/>
      <c r="BH2" s="294"/>
      <c r="BI2" s="294"/>
      <c r="BJ2" s="294"/>
      <c r="BK2" s="294"/>
      <c r="BL2" s="294"/>
      <c r="BM2" s="293" t="s">
        <v>786</v>
      </c>
      <c r="BN2" s="293"/>
      <c r="BO2" s="293"/>
      <c r="BP2" s="293"/>
      <c r="BQ2" s="293"/>
      <c r="BR2" s="293"/>
      <c r="BS2" s="293"/>
    </row>
    <row r="3" spans="1:71" x14ac:dyDescent="0.25">
      <c r="B3">
        <v>1958</v>
      </c>
      <c r="C3" s="35">
        <v>1959</v>
      </c>
      <c r="D3" s="35">
        <v>1960</v>
      </c>
      <c r="E3" s="35">
        <v>1961</v>
      </c>
      <c r="F3" s="35">
        <v>1962</v>
      </c>
      <c r="G3" s="35">
        <v>1963</v>
      </c>
      <c r="H3" s="35">
        <v>1964</v>
      </c>
      <c r="I3" s="35">
        <v>1965</v>
      </c>
      <c r="J3" s="35">
        <v>1966</v>
      </c>
      <c r="K3" s="35">
        <v>1967</v>
      </c>
      <c r="L3" s="35">
        <v>1968</v>
      </c>
      <c r="M3" s="35">
        <v>1969</v>
      </c>
      <c r="N3" s="35">
        <v>1970</v>
      </c>
      <c r="O3" s="35">
        <v>1971</v>
      </c>
      <c r="P3" s="35">
        <v>1972</v>
      </c>
      <c r="Q3" s="35">
        <v>1973</v>
      </c>
      <c r="R3" s="35">
        <v>1974</v>
      </c>
      <c r="S3" s="35">
        <v>1975</v>
      </c>
      <c r="T3" s="35">
        <v>1976</v>
      </c>
      <c r="U3" s="35">
        <v>1977</v>
      </c>
      <c r="V3" s="35">
        <v>1978</v>
      </c>
      <c r="W3" s="35">
        <v>1979</v>
      </c>
      <c r="X3" s="35">
        <v>1980</v>
      </c>
      <c r="Y3" s="35">
        <v>1981</v>
      </c>
      <c r="Z3" s="35">
        <v>1982</v>
      </c>
      <c r="AA3" s="35">
        <v>1983</v>
      </c>
      <c r="AB3" s="35">
        <v>1984</v>
      </c>
      <c r="AC3" s="35">
        <v>1985</v>
      </c>
      <c r="AD3" s="40">
        <v>1986</v>
      </c>
      <c r="AE3" s="40">
        <v>1987</v>
      </c>
      <c r="AF3" s="40">
        <v>1988</v>
      </c>
      <c r="AG3" s="40">
        <v>1989</v>
      </c>
      <c r="AH3" s="40">
        <v>1990</v>
      </c>
      <c r="AI3" s="40">
        <v>1991</v>
      </c>
      <c r="AJ3" s="40">
        <v>1992</v>
      </c>
      <c r="AK3" s="40">
        <v>1993</v>
      </c>
      <c r="AL3" s="40">
        <v>1994</v>
      </c>
      <c r="AM3" s="40">
        <v>1995</v>
      </c>
      <c r="AN3" s="40">
        <v>1996</v>
      </c>
      <c r="AO3" s="40">
        <v>1997</v>
      </c>
      <c r="AP3" s="40">
        <v>1998</v>
      </c>
      <c r="AQ3" s="40">
        <v>1999</v>
      </c>
      <c r="AR3" s="40">
        <v>2000</v>
      </c>
      <c r="AS3" s="40">
        <v>2001</v>
      </c>
      <c r="AT3" s="40">
        <v>2002</v>
      </c>
      <c r="AU3" s="40">
        <v>2003</v>
      </c>
      <c r="AV3" s="40">
        <v>2004</v>
      </c>
      <c r="AW3" s="40">
        <v>2005</v>
      </c>
      <c r="AX3" s="40">
        <v>2006</v>
      </c>
      <c r="AY3" s="40">
        <v>2007</v>
      </c>
      <c r="AZ3" s="40">
        <v>2008</v>
      </c>
      <c r="BA3" s="40">
        <v>2009</v>
      </c>
      <c r="BB3" s="40">
        <v>2010</v>
      </c>
      <c r="BC3" s="40">
        <v>2011</v>
      </c>
      <c r="BD3" s="40">
        <v>2012</v>
      </c>
      <c r="BE3" s="40">
        <v>2013</v>
      </c>
      <c r="BF3" s="40">
        <v>2014</v>
      </c>
      <c r="BG3" s="40">
        <v>2015</v>
      </c>
      <c r="BH3" s="40">
        <v>2016</v>
      </c>
      <c r="BI3" s="40">
        <v>2017</v>
      </c>
      <c r="BJ3" s="40">
        <v>2018</v>
      </c>
      <c r="BK3" s="40">
        <v>2019</v>
      </c>
      <c r="BL3" s="40">
        <v>2020</v>
      </c>
      <c r="BM3" s="182">
        <v>2021</v>
      </c>
      <c r="BN3" s="182">
        <v>2022</v>
      </c>
      <c r="BO3" s="182">
        <v>2023</v>
      </c>
      <c r="BP3" s="182">
        <v>2024</v>
      </c>
      <c r="BQ3" s="182">
        <v>2025</v>
      </c>
      <c r="BR3" s="182">
        <v>2026</v>
      </c>
      <c r="BS3" s="182">
        <v>2027</v>
      </c>
    </row>
    <row r="5" spans="1:71" x14ac:dyDescent="0.25">
      <c r="B5" s="45">
        <f t="shared" ref="B5:AQ5" si="0">SUM(B10:B14)-B9</f>
        <v>0</v>
      </c>
      <c r="C5" s="45">
        <f t="shared" si="0"/>
        <v>0</v>
      </c>
      <c r="D5" s="45">
        <f t="shared" si="0"/>
        <v>0</v>
      </c>
      <c r="E5" s="45">
        <f t="shared" si="0"/>
        <v>-8.6</v>
      </c>
      <c r="F5" s="45">
        <f t="shared" si="0"/>
        <v>-11.3</v>
      </c>
      <c r="G5" s="45">
        <f t="shared" si="0"/>
        <v>-4.5999999999999996</v>
      </c>
      <c r="H5" s="45">
        <f t="shared" si="0"/>
        <v>-7.2</v>
      </c>
      <c r="I5" s="45">
        <f t="shared" si="0"/>
        <v>-4.5999999999999996</v>
      </c>
      <c r="J5" s="45">
        <f t="shared" si="0"/>
        <v>-22.1</v>
      </c>
      <c r="K5" s="45">
        <f t="shared" si="0"/>
        <v>-81.099999999999994</v>
      </c>
      <c r="L5" s="45">
        <f t="shared" si="0"/>
        <v>0</v>
      </c>
      <c r="M5" s="45">
        <f t="shared" si="0"/>
        <v>0</v>
      </c>
      <c r="N5" s="45">
        <f t="shared" si="0"/>
        <v>0</v>
      </c>
      <c r="O5" s="45">
        <f t="shared" si="0"/>
        <v>0</v>
      </c>
      <c r="P5" s="45">
        <f t="shared" si="0"/>
        <v>0</v>
      </c>
      <c r="Q5" s="45">
        <f t="shared" si="0"/>
        <v>0</v>
      </c>
      <c r="R5" s="45">
        <f t="shared" si="0"/>
        <v>0</v>
      </c>
      <c r="S5" s="45">
        <f t="shared" si="0"/>
        <v>0</v>
      </c>
      <c r="T5" s="45">
        <f t="shared" si="0"/>
        <v>0</v>
      </c>
      <c r="U5" s="45">
        <f t="shared" si="0"/>
        <v>0</v>
      </c>
      <c r="V5" s="45">
        <f t="shared" si="0"/>
        <v>0</v>
      </c>
      <c r="W5" s="45">
        <f t="shared" si="0"/>
        <v>0</v>
      </c>
      <c r="X5" s="45">
        <f t="shared" si="0"/>
        <v>0</v>
      </c>
      <c r="Z5" s="45">
        <f t="shared" si="0"/>
        <v>0</v>
      </c>
      <c r="AA5" s="45">
        <f t="shared" si="0"/>
        <v>0</v>
      </c>
      <c r="AB5" s="45">
        <f t="shared" si="0"/>
        <v>0</v>
      </c>
      <c r="AC5" s="45">
        <f t="shared" si="0"/>
        <v>0</v>
      </c>
      <c r="AD5" s="45">
        <f t="shared" si="0"/>
        <v>0</v>
      </c>
      <c r="AE5" s="45">
        <f t="shared" si="0"/>
        <v>0</v>
      </c>
      <c r="AF5" s="45">
        <f t="shared" si="0"/>
        <v>0</v>
      </c>
      <c r="AG5" s="45">
        <f t="shared" si="0"/>
        <v>0</v>
      </c>
      <c r="AH5" s="45">
        <f t="shared" si="0"/>
        <v>0</v>
      </c>
      <c r="AI5" s="45">
        <f t="shared" si="0"/>
        <v>-1548.7999999999993</v>
      </c>
      <c r="AJ5" s="45">
        <f t="shared" si="0"/>
        <v>-2634.5</v>
      </c>
      <c r="AK5" s="45">
        <f t="shared" si="0"/>
        <v>-1841.0999999999985</v>
      </c>
      <c r="AL5" s="45">
        <f t="shared" si="0"/>
        <v>-1502.3999999999996</v>
      </c>
      <c r="AM5" s="45">
        <f t="shared" si="0"/>
        <v>-1824.7999999999993</v>
      </c>
      <c r="AN5" s="45">
        <f t="shared" si="0"/>
        <v>-3328.1000000000022</v>
      </c>
      <c r="AO5" s="45">
        <f t="shared" si="0"/>
        <v>-2230.3999999999978</v>
      </c>
      <c r="AP5" s="45">
        <f t="shared" si="0"/>
        <v>-2976.8999999999978</v>
      </c>
      <c r="AQ5" s="45">
        <f t="shared" si="0"/>
        <v>-2047.5</v>
      </c>
      <c r="AR5" s="45">
        <f>SUM(AR10:AR15)-AR9</f>
        <v>-2386.7000000000007</v>
      </c>
      <c r="AS5" s="45">
        <f t="shared" ref="AS5:AX5" si="1">SUM(AS10:AS15)-AS9</f>
        <v>-1999.4999999999964</v>
      </c>
      <c r="AT5" s="45">
        <f t="shared" si="1"/>
        <v>-1656.4000000000015</v>
      </c>
      <c r="AU5" s="45">
        <f t="shared" si="1"/>
        <v>-1144.4000000000015</v>
      </c>
      <c r="AV5" s="45">
        <f t="shared" si="1"/>
        <v>-2406.4999999999964</v>
      </c>
      <c r="AW5" s="45">
        <f t="shared" si="1"/>
        <v>-2585.9000000000015</v>
      </c>
      <c r="AX5" s="45">
        <f t="shared" si="1"/>
        <v>-2078.9000000000015</v>
      </c>
    </row>
    <row r="6" spans="1:71" s="40" customFormat="1" x14ac:dyDescent="0.25">
      <c r="B6" s="45"/>
      <c r="C6" s="45"/>
      <c r="D6" s="45"/>
      <c r="E6" s="45"/>
      <c r="F6" s="45"/>
      <c r="G6" s="45"/>
      <c r="H6" s="45"/>
      <c r="I6" s="45"/>
      <c r="J6" s="45"/>
      <c r="K6" s="45"/>
      <c r="L6" s="45"/>
      <c r="M6" s="45"/>
      <c r="N6" s="45"/>
      <c r="O6" s="45"/>
      <c r="P6" s="45"/>
      <c r="Q6" s="45"/>
      <c r="R6" s="45"/>
      <c r="S6" s="45"/>
      <c r="T6" s="45"/>
      <c r="U6" s="45"/>
      <c r="V6" s="45"/>
      <c r="W6" s="45"/>
      <c r="X6" s="45">
        <f>SUM(X10:X12)</f>
        <v>1808.5</v>
      </c>
      <c r="Y6" s="45">
        <f>SUM(Y10:Y12)</f>
        <v>3566.8</v>
      </c>
      <c r="Z6" s="45"/>
      <c r="AA6" s="45"/>
      <c r="AB6" s="45"/>
      <c r="AC6" s="45"/>
      <c r="AD6" s="45"/>
      <c r="AE6" s="45"/>
      <c r="AF6" s="45"/>
      <c r="AG6" s="45"/>
      <c r="AH6" s="45"/>
      <c r="AI6" s="45"/>
      <c r="AJ6" s="45"/>
      <c r="AK6" s="45"/>
      <c r="AL6" s="45"/>
      <c r="AM6" s="45"/>
      <c r="AN6" s="45"/>
      <c r="AO6" s="45"/>
      <c r="AP6" s="45"/>
      <c r="AQ6" s="45"/>
    </row>
    <row r="7" spans="1:71" x14ac:dyDescent="0.25">
      <c r="A7" s="41" t="s">
        <v>212</v>
      </c>
      <c r="B7" s="41"/>
      <c r="C7" s="41"/>
      <c r="D7" s="41"/>
      <c r="E7" s="41"/>
      <c r="F7" s="41"/>
      <c r="G7" s="41"/>
      <c r="H7" s="41"/>
      <c r="I7" s="41"/>
      <c r="J7" s="41"/>
      <c r="K7" s="41"/>
      <c r="L7" s="41"/>
      <c r="M7" s="41"/>
      <c r="N7" s="41"/>
      <c r="O7" s="41"/>
      <c r="P7" s="41"/>
      <c r="Q7" s="41"/>
      <c r="R7" s="41"/>
      <c r="S7" s="41"/>
      <c r="T7" s="43"/>
      <c r="U7" s="43"/>
      <c r="V7" s="43"/>
      <c r="W7" s="43"/>
      <c r="X7" s="43"/>
      <c r="Y7" s="43"/>
      <c r="Z7" s="43"/>
      <c r="AA7" s="43"/>
      <c r="AB7" s="43"/>
      <c r="AC7" s="43"/>
      <c r="AD7" s="41"/>
      <c r="AE7" s="41"/>
      <c r="AF7" s="41"/>
      <c r="AG7" s="41"/>
      <c r="AH7" s="41"/>
      <c r="AI7" s="41"/>
      <c r="AJ7" s="41"/>
      <c r="AK7" s="41"/>
      <c r="AL7" s="41"/>
      <c r="AM7" s="41"/>
      <c r="AN7" s="41"/>
      <c r="AO7" s="41"/>
      <c r="AP7" s="41"/>
      <c r="AQ7" s="41"/>
      <c r="AR7" s="48"/>
      <c r="AS7" s="41"/>
      <c r="AT7" s="41"/>
      <c r="AU7" s="41"/>
      <c r="AV7" s="41"/>
      <c r="AW7" s="41"/>
      <c r="AX7" s="41"/>
      <c r="AY7" s="40"/>
      <c r="AZ7" s="40"/>
      <c r="BA7" s="40"/>
      <c r="BB7" s="42"/>
      <c r="BC7" s="42"/>
      <c r="BD7" s="42"/>
      <c r="BE7" s="42"/>
      <c r="BF7" s="42"/>
      <c r="BG7" s="42"/>
      <c r="BH7" s="42"/>
      <c r="BI7" s="42"/>
      <c r="BJ7" s="42"/>
      <c r="BK7" s="42"/>
      <c r="BL7" s="42"/>
      <c r="BM7" s="42"/>
      <c r="BN7" s="42"/>
      <c r="BO7" s="42"/>
      <c r="BP7" s="42"/>
      <c r="BQ7" s="42"/>
      <c r="BR7" s="42"/>
    </row>
    <row r="8" spans="1:71" s="44" customFormat="1" x14ac:dyDescent="0.25">
      <c r="A8" s="44" t="s">
        <v>219</v>
      </c>
      <c r="I8" s="44">
        <v>28.7</v>
      </c>
      <c r="J8" s="45">
        <v>50.7</v>
      </c>
      <c r="K8" s="45">
        <v>340</v>
      </c>
      <c r="L8" s="45">
        <v>1259.7</v>
      </c>
      <c r="M8" s="45">
        <v>1668.6</v>
      </c>
      <c r="N8" s="45">
        <v>3108.1</v>
      </c>
      <c r="O8" s="45">
        <v>1755.6</v>
      </c>
      <c r="P8" s="45">
        <v>2485.6</v>
      </c>
      <c r="Q8" s="45">
        <v>3614.4</v>
      </c>
      <c r="R8" s="45">
        <v>3459.8</v>
      </c>
      <c r="S8" s="45">
        <v>4327.7</v>
      </c>
      <c r="T8" s="45">
        <v>5636.7</v>
      </c>
      <c r="U8" s="45">
        <v>6587.1</v>
      </c>
      <c r="V8" s="45">
        <v>8679.2999999999993</v>
      </c>
      <c r="W8" s="45">
        <v>10387.1</v>
      </c>
      <c r="X8" s="45">
        <v>11291.9</v>
      </c>
      <c r="Y8" s="45">
        <v>11063.7</v>
      </c>
      <c r="Z8" s="45">
        <v>12259.8</v>
      </c>
      <c r="AA8" s="45">
        <v>15785.8</v>
      </c>
      <c r="AB8" s="45">
        <v>18330.400000000001</v>
      </c>
      <c r="AC8" s="45">
        <v>19727.8</v>
      </c>
      <c r="AD8" s="45">
        <v>22118.1</v>
      </c>
      <c r="AE8" s="45">
        <v>22950.1</v>
      </c>
      <c r="AF8" s="45">
        <v>26395.200000000001</v>
      </c>
      <c r="AG8" s="45">
        <v>24401.4</v>
      </c>
      <c r="AH8" s="45">
        <v>25604.6</v>
      </c>
      <c r="AI8" s="45">
        <v>31103.200000000001</v>
      </c>
      <c r="AJ8" s="45">
        <v>31254.5</v>
      </c>
      <c r="AK8" s="45">
        <v>34935.800000000003</v>
      </c>
      <c r="AL8" s="45">
        <v>32952.800000000003</v>
      </c>
      <c r="AM8" s="45">
        <v>34490.400000000001</v>
      </c>
      <c r="AN8" s="45">
        <v>39324.199999999997</v>
      </c>
      <c r="AO8" s="45">
        <v>40423</v>
      </c>
      <c r="AP8" s="45">
        <v>39068</v>
      </c>
      <c r="AQ8" s="45">
        <v>39468.6</v>
      </c>
      <c r="AR8" s="45">
        <v>40437.300000000003</v>
      </c>
      <c r="AS8" s="45">
        <v>42131.199999999997</v>
      </c>
      <c r="AT8" s="45">
        <v>43178</v>
      </c>
      <c r="AU8" s="45">
        <v>44414.3</v>
      </c>
      <c r="AV8" s="45">
        <v>43612</v>
      </c>
      <c r="AW8" s="45">
        <v>48346.8</v>
      </c>
      <c r="AX8" s="45">
        <v>49825.9</v>
      </c>
      <c r="AY8" s="8">
        <f>+'2007_2013'!B13</f>
        <v>45759</v>
      </c>
      <c r="AZ8" s="8">
        <f>+'2007_2013'!C13</f>
        <v>46217</v>
      </c>
      <c r="BA8" s="8">
        <f>+'2007_2013'!D13</f>
        <v>46679</v>
      </c>
      <c r="BB8" s="8">
        <f>+'2007_2013'!E13</f>
        <v>47146</v>
      </c>
      <c r="BC8" s="8">
        <f>+'2007_2013'!F13</f>
        <v>47617</v>
      </c>
      <c r="BD8" s="8">
        <f>+'2007_2013'!G13</f>
        <v>48093</v>
      </c>
      <c r="BE8" s="8">
        <f>+'2007_2013'!H13</f>
        <v>48583</v>
      </c>
      <c r="BF8" s="44">
        <f>+'MMF current prices'!D35-BF10</f>
        <v>45650.720000000001</v>
      </c>
      <c r="BG8" s="44">
        <f>+'MMF current prices'!E35-BG10</f>
        <v>45946.21</v>
      </c>
      <c r="BH8" s="44">
        <f>+'MMF current prices'!F35-BH10</f>
        <v>46255.688000000002</v>
      </c>
      <c r="BI8" s="44">
        <f>+'MMF current prices'!G35-BI10</f>
        <v>46537.156999999999</v>
      </c>
      <c r="BJ8" s="44">
        <f>+'MMF current prices'!H35-BJ10</f>
        <v>46612.614999999998</v>
      </c>
      <c r="BK8" s="44">
        <f>+'MMF current prices'!I35-BK10</f>
        <v>46689.061000000002</v>
      </c>
      <c r="BL8" s="44">
        <f>+'MMF current prices'!J35-BL10</f>
        <v>46765.497000000003</v>
      </c>
      <c r="BM8" s="8">
        <f>+'2021_2027'!B66</f>
        <v>40924</v>
      </c>
      <c r="BN8" s="8">
        <f>+'2021_2027'!C66</f>
        <v>41257</v>
      </c>
      <c r="BO8" s="8">
        <f>+'2021_2027'!D66</f>
        <v>41518</v>
      </c>
      <c r="BP8" s="8">
        <f>+'2021_2027'!E66</f>
        <v>41649</v>
      </c>
      <c r="BQ8" s="8">
        <f>+'2021_2027'!F66</f>
        <v>41781</v>
      </c>
      <c r="BR8" s="8">
        <f>+'2021_2027'!G66</f>
        <v>41913</v>
      </c>
      <c r="BS8" s="8">
        <f>+'2021_2027'!H66</f>
        <v>42047</v>
      </c>
    </row>
    <row r="9" spans="1:71" s="44" customFormat="1" x14ac:dyDescent="0.25">
      <c r="A9" s="44" t="s">
        <v>220</v>
      </c>
      <c r="E9" s="44">
        <v>8.6</v>
      </c>
      <c r="F9" s="44">
        <v>11.3</v>
      </c>
      <c r="G9" s="44">
        <v>4.5999999999999996</v>
      </c>
      <c r="H9" s="44">
        <v>7.2</v>
      </c>
      <c r="I9" s="44">
        <v>4.5999999999999996</v>
      </c>
      <c r="J9" s="45">
        <v>22.1</v>
      </c>
      <c r="K9" s="45">
        <v>81.099999999999994</v>
      </c>
      <c r="L9" s="45">
        <v>58.5</v>
      </c>
      <c r="M9" s="45">
        <v>70.8</v>
      </c>
      <c r="N9" s="45">
        <v>95.4</v>
      </c>
      <c r="O9" s="45">
        <v>118</v>
      </c>
      <c r="P9" s="45">
        <v>136.9</v>
      </c>
      <c r="Q9" s="45">
        <v>259.10000000000002</v>
      </c>
      <c r="R9" s="45">
        <v>281.8</v>
      </c>
      <c r="S9" s="45">
        <v>375.3</v>
      </c>
      <c r="T9" s="45">
        <v>623.79999999999995</v>
      </c>
      <c r="U9" s="45">
        <v>685.5</v>
      </c>
      <c r="V9" s="45">
        <v>1388.7</v>
      </c>
      <c r="W9" s="45">
        <v>1515.5</v>
      </c>
      <c r="X9" s="45">
        <v>1808.5</v>
      </c>
      <c r="Y9" s="45">
        <f>SUM(Y10:Y12)</f>
        <v>3566.8</v>
      </c>
      <c r="Z9" s="45">
        <v>4570.1000000000004</v>
      </c>
      <c r="AA9" s="45">
        <v>4081.3</v>
      </c>
      <c r="AB9" s="45">
        <v>3220</v>
      </c>
      <c r="AC9" s="45">
        <v>3702.9</v>
      </c>
      <c r="AD9" s="45">
        <v>5664.7</v>
      </c>
      <c r="AE9" s="45">
        <v>5859.6</v>
      </c>
      <c r="AF9" s="45">
        <v>6419.3</v>
      </c>
      <c r="AG9" s="45">
        <v>7945.1</v>
      </c>
      <c r="AH9" s="45">
        <v>9591.4</v>
      </c>
      <c r="AI9" s="45">
        <v>13971</v>
      </c>
      <c r="AJ9" s="45">
        <v>18378.3</v>
      </c>
      <c r="AK9" s="45">
        <v>20478.5</v>
      </c>
      <c r="AL9" s="45">
        <v>15872.1</v>
      </c>
      <c r="AM9" s="45">
        <v>19223.3</v>
      </c>
      <c r="AN9" s="45">
        <v>24624.1</v>
      </c>
      <c r="AO9" s="45">
        <v>26285.1</v>
      </c>
      <c r="AP9" s="45">
        <v>28624.1</v>
      </c>
      <c r="AQ9" s="45">
        <v>30377.4</v>
      </c>
      <c r="AR9" s="45">
        <v>25524.3</v>
      </c>
      <c r="AS9" s="45">
        <v>22618.799999999999</v>
      </c>
      <c r="AT9" s="45">
        <v>25597.7</v>
      </c>
      <c r="AU9" s="45">
        <v>27407.1</v>
      </c>
      <c r="AV9" s="45">
        <v>34498.699999999997</v>
      </c>
      <c r="AW9" s="45">
        <v>32843.199999999997</v>
      </c>
      <c r="AX9" s="45">
        <v>32575.200000000001</v>
      </c>
      <c r="AY9" s="44">
        <f>+'2007_2013'!B11</f>
        <v>45061</v>
      </c>
      <c r="AZ9" s="44">
        <f>+'2007_2013'!C11</f>
        <v>47267</v>
      </c>
      <c r="BA9" s="44">
        <f>+'2007_2013'!D11</f>
        <v>48427</v>
      </c>
      <c r="BB9" s="44">
        <f>+'2007_2013'!E11</f>
        <v>49388</v>
      </c>
      <c r="BC9" s="44">
        <f>+'2007_2013'!F11</f>
        <v>50987</v>
      </c>
      <c r="BD9" s="44">
        <f>+'2007_2013'!G11</f>
        <v>52761</v>
      </c>
      <c r="BE9" s="44">
        <f>+'2007_2013'!H11</f>
        <v>54974</v>
      </c>
      <c r="BF9" s="180">
        <f>+'MMF current prices'!D26</f>
        <v>47413</v>
      </c>
      <c r="BG9" s="180">
        <f>+'MMF current prices'!E26</f>
        <v>49147</v>
      </c>
      <c r="BH9" s="180">
        <f>+'MMF current prices'!F26</f>
        <v>50837</v>
      </c>
      <c r="BI9" s="180">
        <f>+'MMF current prices'!G26</f>
        <v>52417</v>
      </c>
      <c r="BJ9" s="180">
        <f>+'MMF current prices'!H26</f>
        <v>54032</v>
      </c>
      <c r="BK9" s="180">
        <f>+'MMF current prices'!I26</f>
        <v>55670</v>
      </c>
      <c r="BL9" s="180">
        <f>+'MMF current prices'!J26</f>
        <v>57275</v>
      </c>
      <c r="BM9" s="8">
        <f>+'2021_2027'!B32</f>
        <v>52786</v>
      </c>
      <c r="BN9" s="8">
        <f>+'2021_2027'!C32</f>
        <v>55314</v>
      </c>
      <c r="BO9" s="8">
        <f>+'2021_2027'!D32</f>
        <v>57627</v>
      </c>
      <c r="BP9" s="8">
        <f>+'2021_2027'!E32</f>
        <v>60761</v>
      </c>
      <c r="BQ9" s="8">
        <f>+'2021_2027'!F32</f>
        <v>63387</v>
      </c>
      <c r="BR9" s="8">
        <f>+'2021_2027'!G32</f>
        <v>66536</v>
      </c>
      <c r="BS9" s="8">
        <f>+'2021_2027'!H32</f>
        <v>70283</v>
      </c>
    </row>
    <row r="10" spans="1:71" s="44" customFormat="1" x14ac:dyDescent="0.25">
      <c r="A10" s="44" t="s">
        <v>213</v>
      </c>
      <c r="L10" s="45">
        <v>34</v>
      </c>
      <c r="M10" s="45">
        <v>51.3</v>
      </c>
      <c r="N10" s="45">
        <v>58.4</v>
      </c>
      <c r="O10" s="45">
        <v>61.5</v>
      </c>
      <c r="P10" s="45">
        <v>53.2</v>
      </c>
      <c r="Q10" s="45">
        <v>10.8</v>
      </c>
      <c r="R10" s="45">
        <v>37.799999999999997</v>
      </c>
      <c r="S10" s="45">
        <v>76.7</v>
      </c>
      <c r="T10" s="45">
        <v>112.1</v>
      </c>
      <c r="U10" s="45">
        <v>113</v>
      </c>
      <c r="V10" s="45">
        <v>325.60000000000002</v>
      </c>
      <c r="W10" s="45">
        <v>286.5</v>
      </c>
      <c r="X10" s="45">
        <v>314.60000000000002</v>
      </c>
      <c r="Y10" s="45">
        <v>539.9</v>
      </c>
      <c r="Z10" s="45">
        <v>650.79999999999995</v>
      </c>
      <c r="AA10" s="45">
        <v>575.29999999999995</v>
      </c>
      <c r="AB10" s="45">
        <v>595.6</v>
      </c>
      <c r="AC10" s="45">
        <v>685.5</v>
      </c>
      <c r="AD10" s="45">
        <v>771.2</v>
      </c>
      <c r="AE10" s="45">
        <v>789.5</v>
      </c>
      <c r="AF10" s="45">
        <v>1140.9000000000001</v>
      </c>
      <c r="AG10" s="45">
        <v>1349</v>
      </c>
      <c r="AH10" s="45">
        <v>1825.3</v>
      </c>
      <c r="AI10" s="45">
        <v>2085.4</v>
      </c>
      <c r="AJ10" s="45">
        <v>2857.9</v>
      </c>
      <c r="AK10" s="45">
        <v>2914.2</v>
      </c>
      <c r="AL10" s="45">
        <v>2476.5</v>
      </c>
      <c r="AM10" s="45">
        <v>2530.6</v>
      </c>
      <c r="AN10" s="45">
        <v>3360.3</v>
      </c>
      <c r="AO10" s="45">
        <v>3580</v>
      </c>
      <c r="AP10" s="45">
        <v>3521.5</v>
      </c>
      <c r="AQ10" s="45">
        <v>3774</v>
      </c>
      <c r="AR10" s="45">
        <v>1390.7</v>
      </c>
      <c r="AS10" s="45">
        <v>1343.1</v>
      </c>
      <c r="AT10" s="45">
        <v>1553.9</v>
      </c>
      <c r="AU10" s="45">
        <v>2289.8000000000002</v>
      </c>
      <c r="AV10" s="45">
        <v>2742.9</v>
      </c>
      <c r="AW10" s="45">
        <v>2943.3</v>
      </c>
      <c r="AX10" s="45">
        <v>3206.1</v>
      </c>
      <c r="AY10" s="45">
        <f>+'2007_2013'!B68-'2007_2013'!B69</f>
        <v>9384</v>
      </c>
      <c r="AZ10" s="45">
        <f>+'2007_2013'!C68-'2007_2013'!C69</f>
        <v>12976</v>
      </c>
      <c r="BA10" s="45">
        <f>+'2007_2013'!D68-'2007_2013'!D69</f>
        <v>9654</v>
      </c>
      <c r="BB10" s="45">
        <f>+'2007_2013'!E68-'2007_2013'!E69</f>
        <v>12809</v>
      </c>
      <c r="BC10" s="45">
        <f>+'2007_2013'!F68-'2007_2013'!F69</f>
        <v>12271</v>
      </c>
      <c r="BD10" s="45">
        <f>+'2007_2013'!G68-'2007_2013'!G69</f>
        <v>12717</v>
      </c>
      <c r="BE10" s="45">
        <f>+'2007_2013'!H68-'2007_2013'!H69</f>
        <v>12715</v>
      </c>
      <c r="BF10" s="44">
        <f>+'MMF current prices'!D37</f>
        <v>13652.28</v>
      </c>
      <c r="BG10" s="44">
        <f>+'MMF current prices'!E37</f>
        <v>13652.79</v>
      </c>
      <c r="BH10" s="44">
        <f>+'MMF current prices'!F37</f>
        <v>13653.312</v>
      </c>
      <c r="BI10" s="44">
        <f>+'MMF current prices'!G37</f>
        <v>13653.843000000001</v>
      </c>
      <c r="BJ10" s="44">
        <f>+'MMF current prices'!H37</f>
        <v>13654.385</v>
      </c>
      <c r="BK10" s="44">
        <f>+'MMF current prices'!I37</f>
        <v>13654.939</v>
      </c>
      <c r="BL10" s="44">
        <f>+'MMF current prices'!J37</f>
        <v>13655.503000000001</v>
      </c>
      <c r="BM10" s="8">
        <f>+'2021_2027'!B67+'2021_2027'!B68</f>
        <v>17176</v>
      </c>
      <c r="BN10" s="8">
        <f>+'2021_2027'!C67+'2021_2027'!C68</f>
        <v>17792</v>
      </c>
      <c r="BO10" s="8">
        <f>+'2021_2027'!D67</f>
        <v>12109</v>
      </c>
      <c r="BP10" s="8">
        <f>+'2021_2027'!E67</f>
        <v>12109</v>
      </c>
      <c r="BQ10" s="8">
        <f>+'2021_2027'!F67</f>
        <v>12109</v>
      </c>
      <c r="BR10" s="8">
        <f>+'2021_2027'!G67</f>
        <v>12109</v>
      </c>
      <c r="BS10" s="8">
        <f>+'2021_2027'!H67</f>
        <v>12109</v>
      </c>
    </row>
    <row r="11" spans="1:71" s="44" customFormat="1" x14ac:dyDescent="0.25">
      <c r="A11" s="44" t="s">
        <v>214</v>
      </c>
      <c r="K11" s="45"/>
      <c r="L11" s="45"/>
      <c r="N11" s="45"/>
      <c r="O11" s="45"/>
      <c r="P11" s="45"/>
      <c r="Q11" s="45"/>
      <c r="R11" s="45"/>
      <c r="S11" s="45">
        <v>150</v>
      </c>
      <c r="T11" s="45">
        <v>300</v>
      </c>
      <c r="U11" s="45">
        <v>400</v>
      </c>
      <c r="V11" s="45">
        <v>525</v>
      </c>
      <c r="W11" s="45">
        <v>699</v>
      </c>
      <c r="X11" s="45">
        <v>793.4</v>
      </c>
      <c r="Y11" s="45">
        <v>2406.5</v>
      </c>
      <c r="Z11" s="45">
        <v>2905.4</v>
      </c>
      <c r="AA11" s="45">
        <v>2306.6</v>
      </c>
      <c r="AB11" s="44">
        <v>1412.5</v>
      </c>
      <c r="AC11" s="45">
        <v>1610</v>
      </c>
      <c r="AD11" s="45">
        <v>2456.6999999999998</v>
      </c>
      <c r="AE11" s="45">
        <v>2560.1</v>
      </c>
      <c r="AF11" s="45">
        <v>2979.8</v>
      </c>
      <c r="AG11" s="45">
        <v>3920</v>
      </c>
      <c r="AH11" s="45">
        <v>4554.1000000000004</v>
      </c>
      <c r="AI11" s="45">
        <v>6306.8</v>
      </c>
      <c r="AJ11" s="45">
        <v>8564.7999999999993</v>
      </c>
      <c r="AK11" s="45">
        <v>9545.6</v>
      </c>
      <c r="AL11" s="45">
        <v>6331.2</v>
      </c>
      <c r="AM11" s="45">
        <v>8373.6</v>
      </c>
      <c r="AN11" s="45">
        <v>10610.3</v>
      </c>
      <c r="AO11" s="45">
        <v>11521.4</v>
      </c>
      <c r="AP11" s="45">
        <v>11779.2</v>
      </c>
      <c r="AQ11" s="45">
        <v>14006.5</v>
      </c>
      <c r="AR11" s="45">
        <v>2751.4</v>
      </c>
      <c r="AS11" s="45">
        <v>8496.7000000000007</v>
      </c>
      <c r="AT11" s="45">
        <v>10199.4</v>
      </c>
      <c r="AU11" s="45">
        <v>13081.9</v>
      </c>
      <c r="AV11" s="45">
        <v>16070.1</v>
      </c>
      <c r="AW11" s="45">
        <v>15512.3</v>
      </c>
      <c r="AX11" s="45">
        <v>14825.1</v>
      </c>
      <c r="AY11"/>
      <c r="AZ11"/>
      <c r="BA11"/>
      <c r="BB11"/>
      <c r="BC11"/>
      <c r="BD11"/>
      <c r="BM11" s="8">
        <f>+'2021_2027'!B34</f>
        <v>29240</v>
      </c>
      <c r="BN11" s="8">
        <f>+'2021_2027'!C34</f>
        <v>30178</v>
      </c>
      <c r="BO11" s="8">
        <f>+'2021_2027'!D34</f>
        <v>31142</v>
      </c>
      <c r="BP11" s="8">
        <f>+'2021_2027'!E34</f>
        <v>32201</v>
      </c>
      <c r="BQ11" s="8">
        <f>+'2021_2027'!F34</f>
        <v>33292</v>
      </c>
      <c r="BR11" s="8">
        <f>+'2021_2027'!G34</f>
        <v>34416</v>
      </c>
      <c r="BS11" s="8">
        <f>+'2021_2027'!H34</f>
        <v>35578</v>
      </c>
    </row>
    <row r="12" spans="1:71" s="44" customFormat="1" x14ac:dyDescent="0.25">
      <c r="A12" s="44" t="s">
        <v>215</v>
      </c>
      <c r="L12" s="45">
        <v>24.5</v>
      </c>
      <c r="M12" s="45">
        <v>19.5</v>
      </c>
      <c r="N12" s="45">
        <v>37</v>
      </c>
      <c r="O12" s="45">
        <v>56.5</v>
      </c>
      <c r="P12" s="45">
        <v>83.7</v>
      </c>
      <c r="Q12" s="45">
        <v>248.3</v>
      </c>
      <c r="R12" s="45">
        <v>244</v>
      </c>
      <c r="S12" s="45">
        <v>148.6</v>
      </c>
      <c r="T12" s="45">
        <v>211.7</v>
      </c>
      <c r="U12" s="45">
        <v>172.5</v>
      </c>
      <c r="V12" s="45">
        <v>538.1</v>
      </c>
      <c r="W12" s="45">
        <v>530</v>
      </c>
      <c r="X12" s="45">
        <v>700.5</v>
      </c>
      <c r="Y12" s="45">
        <v>620.4</v>
      </c>
      <c r="Z12" s="45">
        <v>1013.9</v>
      </c>
      <c r="AA12" s="45">
        <v>1199.4000000000001</v>
      </c>
      <c r="AB12" s="45">
        <v>1211.9000000000001</v>
      </c>
      <c r="AC12" s="45">
        <v>1407.4</v>
      </c>
      <c r="AD12" s="45">
        <v>2436.8000000000002</v>
      </c>
      <c r="AE12" s="45">
        <v>2510</v>
      </c>
      <c r="AF12" s="45">
        <v>2298.6</v>
      </c>
      <c r="AG12" s="45">
        <v>2676.1</v>
      </c>
      <c r="AH12" s="45">
        <v>3212</v>
      </c>
      <c r="AI12" s="45">
        <v>4030</v>
      </c>
      <c r="AJ12" s="45">
        <v>4321.1000000000004</v>
      </c>
      <c r="AK12" s="45">
        <v>5382.6</v>
      </c>
      <c r="AL12" s="45">
        <v>4315.3999999999996</v>
      </c>
      <c r="AM12" s="45">
        <v>4546.8999999999996</v>
      </c>
      <c r="AN12" s="45">
        <v>6031.6</v>
      </c>
      <c r="AO12" s="45">
        <v>6143.4</v>
      </c>
      <c r="AP12" s="45">
        <v>7602.8</v>
      </c>
      <c r="AQ12" s="45">
        <v>7245.8</v>
      </c>
      <c r="AR12" s="45">
        <v>2340</v>
      </c>
      <c r="AS12" s="45">
        <v>4222.3999999999996</v>
      </c>
      <c r="AT12" s="45">
        <v>6646.7</v>
      </c>
      <c r="AU12" s="45">
        <v>6341</v>
      </c>
      <c r="AV12" s="45">
        <v>7160.8</v>
      </c>
      <c r="AW12" s="45">
        <v>8639.7999999999993</v>
      </c>
      <c r="AX12" s="45">
        <v>8826.4</v>
      </c>
      <c r="AY12"/>
      <c r="AZ12"/>
      <c r="BA12"/>
      <c r="BB12"/>
      <c r="BC12"/>
      <c r="BD12"/>
      <c r="BM12" s="8">
        <f>+'2021_2027'!B53</f>
        <v>12915</v>
      </c>
      <c r="BN12" s="8">
        <f>+'2021_2027'!C53</f>
        <v>13307</v>
      </c>
      <c r="BO12" s="8">
        <f>+'2021_2027'!D53</f>
        <v>13710</v>
      </c>
      <c r="BP12" s="8">
        <f>+'2021_2027'!E53</f>
        <v>14146</v>
      </c>
      <c r="BQ12" s="8">
        <f>+'2021_2027'!F53</f>
        <v>14594</v>
      </c>
      <c r="BR12" s="8">
        <f>+'2021_2027'!G53</f>
        <v>15056</v>
      </c>
      <c r="BS12" s="8">
        <f>+'2021_2027'!H53</f>
        <v>15533</v>
      </c>
    </row>
    <row r="13" spans="1:71" s="44" customFormat="1" x14ac:dyDescent="0.25">
      <c r="A13" s="44" t="s">
        <v>230</v>
      </c>
      <c r="L13" s="45"/>
      <c r="M13" s="45"/>
      <c r="N13" s="45"/>
      <c r="O13" s="45"/>
      <c r="P13" s="45"/>
      <c r="Q13" s="45"/>
      <c r="R13" s="45"/>
      <c r="S13" s="45"/>
      <c r="T13" s="45"/>
      <c r="U13" s="45"/>
      <c r="V13" s="45"/>
      <c r="W13" s="45"/>
      <c r="X13" s="45"/>
      <c r="Y13" s="45"/>
      <c r="Z13" s="45"/>
      <c r="AA13" s="45"/>
      <c r="AB13" s="45"/>
      <c r="AC13" s="45"/>
      <c r="AF13" s="45"/>
      <c r="AG13" s="45"/>
      <c r="AH13" s="45"/>
      <c r="AI13" s="45"/>
      <c r="AK13" s="45">
        <v>795</v>
      </c>
      <c r="AL13" s="45">
        <v>851.6</v>
      </c>
      <c r="AM13" s="45">
        <v>1699.3</v>
      </c>
      <c r="AN13" s="45">
        <v>872.2</v>
      </c>
      <c r="AO13" s="45">
        <v>2323</v>
      </c>
      <c r="AP13" s="45">
        <v>2336</v>
      </c>
      <c r="AQ13" s="45">
        <v>2731.7</v>
      </c>
      <c r="AR13" s="45">
        <v>1682.2</v>
      </c>
      <c r="AS13" s="45">
        <v>1983.4</v>
      </c>
      <c r="AT13" s="45">
        <v>3148</v>
      </c>
      <c r="AU13" s="45">
        <v>2195.1</v>
      </c>
      <c r="AV13" s="45">
        <v>2775.9</v>
      </c>
      <c r="AW13" s="45">
        <v>2095.5</v>
      </c>
      <c r="AX13" s="45">
        <v>3001.1</v>
      </c>
      <c r="AY13"/>
      <c r="AZ13"/>
      <c r="BA13"/>
      <c r="BB13"/>
      <c r="BC13"/>
      <c r="BD13"/>
      <c r="BE13"/>
      <c r="BF13" s="44">
        <f>+'MMF current prices'!D32</f>
        <v>8950.1869999999999</v>
      </c>
      <c r="BG13" s="44">
        <f>+'MMF current prices'!E32</f>
        <v>9592.8420000000006</v>
      </c>
      <c r="BH13" s="44">
        <f>+'MMF current prices'!F32</f>
        <v>11145.71</v>
      </c>
      <c r="BI13" s="44">
        <f>+'MMF current prices'!G32</f>
        <v>10707.092000000001</v>
      </c>
      <c r="BJ13" s="44">
        <f>+'MMF current prices'!H32</f>
        <v>11108.67</v>
      </c>
      <c r="BK13" s="44">
        <f>+'MMF current prices'!I32</f>
        <v>11515.529</v>
      </c>
      <c r="BL13" s="44">
        <f>+'MMF current prices'!J32</f>
        <v>11908.329</v>
      </c>
      <c r="BM13" s="8">
        <f>+'2021_2027'!B35</f>
        <v>6138</v>
      </c>
      <c r="BN13" s="8">
        <f>+'2021_2027'!C35</f>
        <v>6359</v>
      </c>
      <c r="BO13" s="8">
        <f>+'2021_2027'!D35</f>
        <v>6586</v>
      </c>
      <c r="BP13" s="8">
        <f>+'2021_2027'!E35</f>
        <v>6838</v>
      </c>
      <c r="BQ13" s="8">
        <f>+'2021_2027'!F35</f>
        <v>7097</v>
      </c>
      <c r="BR13" s="8">
        <f>+'2021_2027'!G35</f>
        <v>7365</v>
      </c>
      <c r="BS13" s="8">
        <f>+'2021_2027'!H35</f>
        <v>7643</v>
      </c>
    </row>
    <row r="14" spans="1:71" s="44" customFormat="1" x14ac:dyDescent="0.25">
      <c r="A14" s="44" t="s">
        <v>231</v>
      </c>
      <c r="L14" s="45"/>
      <c r="M14" s="45"/>
      <c r="N14" s="45"/>
      <c r="O14" s="45"/>
      <c r="P14" s="45"/>
      <c r="Q14" s="45"/>
      <c r="R14" s="45"/>
      <c r="S14" s="45"/>
      <c r="T14" s="45"/>
      <c r="U14" s="45"/>
      <c r="V14" s="45"/>
      <c r="W14" s="45"/>
      <c r="X14" s="45"/>
      <c r="Y14" s="45"/>
      <c r="Z14" s="45"/>
      <c r="AA14" s="45"/>
      <c r="AB14" s="45"/>
      <c r="AC14" s="45"/>
      <c r="AE14" s="45"/>
      <c r="AF14" s="45"/>
      <c r="AG14" s="45"/>
      <c r="AH14" s="45"/>
      <c r="AI14" s="45"/>
      <c r="AK14" s="45"/>
      <c r="AL14" s="45">
        <v>395</v>
      </c>
      <c r="AM14" s="45">
        <v>248.1</v>
      </c>
      <c r="AN14" s="45">
        <v>421.6</v>
      </c>
      <c r="AO14" s="45">
        <v>486.9</v>
      </c>
      <c r="AP14" s="45">
        <v>407.7</v>
      </c>
      <c r="AQ14" s="45">
        <v>571.9</v>
      </c>
      <c r="AR14" s="45">
        <v>335.3</v>
      </c>
      <c r="AS14" s="45">
        <v>201.1</v>
      </c>
      <c r="AT14" s="45">
        <v>317.3</v>
      </c>
      <c r="AU14" s="45">
        <v>494.1</v>
      </c>
      <c r="AV14" s="45">
        <v>517.70000000000005</v>
      </c>
      <c r="AW14" s="45">
        <v>472.3</v>
      </c>
      <c r="AX14" s="45">
        <v>475.4</v>
      </c>
      <c r="AY14"/>
      <c r="AZ14"/>
      <c r="BA14"/>
      <c r="BB14"/>
      <c r="BC14"/>
      <c r="BD14"/>
      <c r="BE14"/>
      <c r="BM14" s="8">
        <f>+'2021_2027'!B69</f>
        <v>761</v>
      </c>
      <c r="BN14" s="8">
        <f>+'2021_2027'!C69</f>
        <v>976</v>
      </c>
      <c r="BO14" s="8">
        <f>+'2021_2027'!D69</f>
        <v>944</v>
      </c>
      <c r="BP14" s="8">
        <f>+'2021_2027'!E69</f>
        <v>911</v>
      </c>
      <c r="BQ14" s="8">
        <f>+'2021_2027'!F69</f>
        <v>823</v>
      </c>
      <c r="BR14" s="8">
        <f>+'2021_2027'!G69</f>
        <v>840</v>
      </c>
      <c r="BS14" s="8">
        <f>+'2021_2027'!H69</f>
        <v>852</v>
      </c>
    </row>
    <row r="15" spans="1:71" s="44" customFormat="1" x14ac:dyDescent="0.25">
      <c r="A15" t="s">
        <v>258</v>
      </c>
      <c r="L15" s="45"/>
      <c r="M15" s="45"/>
      <c r="N15" s="45"/>
      <c r="O15" s="45"/>
      <c r="P15" s="45"/>
      <c r="Q15" s="45"/>
      <c r="R15" s="45"/>
      <c r="S15" s="45"/>
      <c r="T15" s="45"/>
      <c r="U15" s="45"/>
      <c r="V15" s="45"/>
      <c r="W15" s="45"/>
      <c r="X15" s="45"/>
      <c r="Y15" s="45"/>
      <c r="Z15" s="45"/>
      <c r="AA15" s="45"/>
      <c r="AB15" s="45"/>
      <c r="AC15" s="45"/>
      <c r="AE15" s="45"/>
      <c r="AF15" s="45"/>
      <c r="AG15" s="45"/>
      <c r="AH15" s="45"/>
      <c r="AI15" s="45"/>
      <c r="AK15" s="45"/>
      <c r="AL15" s="45"/>
      <c r="AM15" s="45"/>
      <c r="AN15" s="45"/>
      <c r="AO15" s="45"/>
      <c r="AP15" s="45"/>
      <c r="AQ15" s="45"/>
      <c r="AR15" s="45">
        <v>14638</v>
      </c>
      <c r="AS15" s="45">
        <v>4372.6000000000004</v>
      </c>
      <c r="AT15" s="45">
        <v>2076</v>
      </c>
      <c r="AU15" s="45">
        <v>1860.8</v>
      </c>
      <c r="AV15" s="45">
        <v>2824.8</v>
      </c>
      <c r="AW15" s="45">
        <v>594.1</v>
      </c>
      <c r="AX15" s="45">
        <v>162.19999999999999</v>
      </c>
      <c r="AZ15"/>
      <c r="BA15"/>
      <c r="BB15"/>
    </row>
    <row r="16" spans="1:71" s="44" customFormat="1" x14ac:dyDescent="0.25">
      <c r="A16" s="44" t="s">
        <v>216</v>
      </c>
      <c r="L16" s="45">
        <v>73.400000000000006</v>
      </c>
      <c r="M16" s="45">
        <v>59.2</v>
      </c>
      <c r="N16" s="45">
        <v>63.4</v>
      </c>
      <c r="O16" s="45">
        <v>64.900000000000006</v>
      </c>
      <c r="P16" s="45">
        <v>76.3</v>
      </c>
      <c r="Q16" s="45">
        <v>70.099999999999994</v>
      </c>
      <c r="R16" s="45">
        <v>110.3</v>
      </c>
      <c r="S16" s="45">
        <v>115.9</v>
      </c>
      <c r="T16" s="45">
        <v>127.2</v>
      </c>
      <c r="U16" s="45">
        <v>180.8</v>
      </c>
      <c r="V16" s="45">
        <v>266.89999999999998</v>
      </c>
      <c r="W16" s="45">
        <v>267.60000000000002</v>
      </c>
      <c r="X16" s="45">
        <v>364.2</v>
      </c>
      <c r="Y16" s="45">
        <v>311.60000000000002</v>
      </c>
      <c r="Z16" s="45">
        <v>437.3</v>
      </c>
      <c r="AA16" s="45">
        <v>1345.5</v>
      </c>
      <c r="AB16" s="45">
        <v>1660</v>
      </c>
      <c r="AC16" s="45">
        <v>677.9</v>
      </c>
      <c r="AD16" s="45">
        <v>775.4</v>
      </c>
      <c r="AE16" s="45">
        <v>964.4</v>
      </c>
      <c r="AF16" s="45">
        <v>1129.5</v>
      </c>
      <c r="AG16" s="45">
        <v>1517.5</v>
      </c>
      <c r="AH16" s="45">
        <v>1790.3</v>
      </c>
      <c r="AI16" s="45">
        <v>1706.3</v>
      </c>
      <c r="AJ16" s="45">
        <v>1903.2</v>
      </c>
      <c r="AK16" s="45">
        <v>2232.5</v>
      </c>
      <c r="AL16" s="45">
        <v>2480.8000000000002</v>
      </c>
      <c r="AM16" s="45">
        <v>2477.9</v>
      </c>
      <c r="AN16" s="45">
        <v>2878.7</v>
      </c>
      <c r="AO16" s="45">
        <v>2981.6</v>
      </c>
      <c r="AP16" s="45">
        <v>2968.7</v>
      </c>
      <c r="AQ16" s="45">
        <v>2629.2</v>
      </c>
      <c r="AR16" s="45">
        <v>3151.2</v>
      </c>
      <c r="AS16" s="45">
        <v>3141</v>
      </c>
      <c r="AT16" s="45">
        <v>3596.5</v>
      </c>
      <c r="AU16" s="45">
        <v>3348</v>
      </c>
      <c r="AV16" s="45">
        <v>4135.1000000000004</v>
      </c>
      <c r="AW16" s="45">
        <v>4376.6000000000004</v>
      </c>
      <c r="AX16" s="45">
        <v>4953</v>
      </c>
      <c r="AY16"/>
      <c r="AZ16"/>
      <c r="BA16"/>
      <c r="BB16"/>
      <c r="BF16" s="44">
        <f>+'MMF current prices'!D13</f>
        <v>9325.94</v>
      </c>
      <c r="BG16" s="44">
        <f>+'MMF current prices'!E13</f>
        <v>9862.1039999999994</v>
      </c>
      <c r="BH16" s="44">
        <f>+'MMF current prices'!F13</f>
        <v>10540.422</v>
      </c>
      <c r="BI16" s="44">
        <f>+'MMF current prices'!G13</f>
        <v>11234.977000000001</v>
      </c>
      <c r="BJ16" s="44">
        <f>+'MMF current prices'!H13</f>
        <v>11888.07</v>
      </c>
      <c r="BK16" s="44">
        <f>+'MMF current prices'!I13</f>
        <v>12690.663</v>
      </c>
      <c r="BL16" s="44">
        <f>+'MMF current prices'!J13</f>
        <v>13859.651</v>
      </c>
      <c r="BM16" s="8">
        <f>+'2021_2027'!B4+'2021_2027'!B5</f>
        <v>13311</v>
      </c>
      <c r="BN16" s="8">
        <f>+'2021_2027'!C4+'2021_2027'!C5</f>
        <v>13523</v>
      </c>
      <c r="BO16" s="8">
        <f>+'2021_2027'!D4+'2021_2027'!D5</f>
        <v>13793</v>
      </c>
      <c r="BP16" s="8">
        <f>+'2021_2027'!E4</f>
        <v>12352</v>
      </c>
      <c r="BQ16" s="8">
        <f>+'2021_2027'!F4</f>
        <v>12599</v>
      </c>
      <c r="BR16" s="8">
        <f>+'2021_2027'!G4</f>
        <v>12851</v>
      </c>
      <c r="BS16" s="8">
        <f>+'2021_2027'!H4</f>
        <v>13108</v>
      </c>
    </row>
    <row r="17" spans="1:74" s="44" customFormat="1" x14ac:dyDescent="0.25">
      <c r="A17" s="44" t="s">
        <v>217</v>
      </c>
      <c r="J17" s="45">
        <v>0.9</v>
      </c>
      <c r="K17" s="45">
        <v>0.8</v>
      </c>
      <c r="L17" s="45">
        <v>1</v>
      </c>
      <c r="M17" s="45">
        <v>1</v>
      </c>
      <c r="N17" s="45">
        <v>1.4</v>
      </c>
      <c r="O17" s="45">
        <v>0.4</v>
      </c>
      <c r="P17" s="45">
        <v>71.8</v>
      </c>
      <c r="Q17" s="45">
        <v>63.3</v>
      </c>
      <c r="R17" s="45">
        <v>358.5</v>
      </c>
      <c r="S17" s="45">
        <v>250.9</v>
      </c>
      <c r="T17" s="45">
        <v>202.8</v>
      </c>
      <c r="U17" s="45">
        <v>194.1</v>
      </c>
      <c r="V17" s="45">
        <v>313.2</v>
      </c>
      <c r="W17" s="45">
        <v>443.7</v>
      </c>
      <c r="X17" s="45">
        <v>603.9</v>
      </c>
      <c r="Y17" s="45">
        <v>738.4</v>
      </c>
      <c r="Z17" s="45">
        <v>891.2</v>
      </c>
      <c r="AA17" s="45">
        <v>901.3</v>
      </c>
      <c r="AB17" s="45">
        <v>996.5</v>
      </c>
      <c r="AC17" s="45">
        <v>963.8</v>
      </c>
      <c r="AD17" s="45">
        <v>1057.3</v>
      </c>
      <c r="AE17" s="45">
        <v>809.2</v>
      </c>
      <c r="AF17" s="45">
        <v>768.1</v>
      </c>
      <c r="AG17" s="44">
        <v>1044.3</v>
      </c>
      <c r="AH17" s="45">
        <v>1430.6</v>
      </c>
      <c r="AI17" s="45">
        <v>2209.6</v>
      </c>
      <c r="AJ17" s="45">
        <v>2140.6</v>
      </c>
      <c r="AK17" s="45">
        <v>2857.5</v>
      </c>
      <c r="AL17" s="45">
        <v>3055.2</v>
      </c>
      <c r="AM17" s="45">
        <v>3406.2</v>
      </c>
      <c r="AN17" s="45">
        <v>3855</v>
      </c>
      <c r="AO17" s="45">
        <v>3822.6</v>
      </c>
      <c r="AP17" s="45">
        <v>4159.7</v>
      </c>
      <c r="AQ17" s="45">
        <v>4729.5</v>
      </c>
      <c r="AR17" s="45">
        <v>3725.8</v>
      </c>
      <c r="AS17" s="45">
        <v>4242.8999999999996</v>
      </c>
      <c r="AT17" s="45">
        <v>4349.5</v>
      </c>
      <c r="AU17" s="45">
        <v>4285.2</v>
      </c>
      <c r="AV17" s="45">
        <v>4532.6000000000004</v>
      </c>
      <c r="AW17" s="45">
        <v>4860.2</v>
      </c>
      <c r="AX17" s="45">
        <v>5020.7</v>
      </c>
      <c r="AY17"/>
      <c r="AZ17"/>
      <c r="BA17"/>
      <c r="BB17"/>
      <c r="BC17"/>
      <c r="BD17"/>
      <c r="BE17"/>
      <c r="BF17" s="44">
        <f>+'MMF current prices'!D59</f>
        <v>8335</v>
      </c>
      <c r="BG17" s="44">
        <f>+'MMF current prices'!E59</f>
        <v>8749</v>
      </c>
      <c r="BH17" s="44">
        <f>+'MMF current prices'!F59</f>
        <v>9143</v>
      </c>
      <c r="BI17" s="44">
        <f>+'MMF current prices'!G59</f>
        <v>9432</v>
      </c>
      <c r="BJ17" s="44">
        <f>+'MMF current prices'!H59</f>
        <v>9825</v>
      </c>
      <c r="BK17" s="44">
        <f>+'MMF current prices'!I59</f>
        <v>10268</v>
      </c>
      <c r="BL17" s="44">
        <f>+'MMF current prices'!J59</f>
        <v>10510</v>
      </c>
      <c r="BM17" s="8">
        <f>+'2021_2027'!B99</f>
        <v>16247</v>
      </c>
      <c r="BN17" s="8">
        <f>+'2021_2027'!C99</f>
        <v>16802</v>
      </c>
      <c r="BO17" s="8">
        <f>+'2021_2027'!D99</f>
        <v>16329</v>
      </c>
      <c r="BP17" s="8">
        <f>+'2021_2027'!E99</f>
        <v>15830</v>
      </c>
      <c r="BQ17" s="8">
        <f>+'2021_2027'!F99</f>
        <v>15304</v>
      </c>
      <c r="BR17" s="8">
        <f>+'2021_2027'!G99</f>
        <v>14754</v>
      </c>
      <c r="BS17" s="8">
        <f>+'2021_2027'!H99</f>
        <v>15331</v>
      </c>
    </row>
    <row r="18" spans="1:74" s="44" customFormat="1" x14ac:dyDescent="0.25">
      <c r="A18" s="44" t="s">
        <v>221</v>
      </c>
      <c r="B18" s="44">
        <v>7.3</v>
      </c>
      <c r="C18" s="44">
        <v>18.100000000000001</v>
      </c>
      <c r="D18" s="44">
        <v>21.2</v>
      </c>
      <c r="E18" s="44">
        <v>25.4</v>
      </c>
      <c r="F18" s="44">
        <v>30.2</v>
      </c>
      <c r="G18" s="44">
        <v>35.200000000000003</v>
      </c>
      <c r="H18" s="44">
        <v>39.6</v>
      </c>
      <c r="I18" s="44">
        <v>43.3</v>
      </c>
      <c r="J18" s="45">
        <v>50.9</v>
      </c>
      <c r="K18" s="45">
        <v>53.7</v>
      </c>
      <c r="L18" s="45">
        <v>94.7</v>
      </c>
      <c r="M18" s="45">
        <v>104.3</v>
      </c>
      <c r="N18" s="45">
        <v>115.3</v>
      </c>
      <c r="O18" s="45">
        <v>137.80000000000001</v>
      </c>
      <c r="P18" s="45">
        <v>173.6</v>
      </c>
      <c r="Q18" s="45">
        <v>245.3</v>
      </c>
      <c r="R18" s="45">
        <v>306.2</v>
      </c>
      <c r="S18" s="45">
        <v>364</v>
      </c>
      <c r="T18" s="45">
        <v>430.7</v>
      </c>
      <c r="U18" s="45">
        <v>501.6</v>
      </c>
      <c r="V18" s="45">
        <v>686.6</v>
      </c>
      <c r="W18" s="45">
        <v>775.6</v>
      </c>
      <c r="X18" s="45">
        <v>829.9</v>
      </c>
      <c r="Y18" s="45">
        <v>941.8</v>
      </c>
      <c r="Z18" s="45">
        <v>1048.2</v>
      </c>
      <c r="AA18" s="45">
        <v>1108.2</v>
      </c>
      <c r="AB18" s="45">
        <v>1212.9000000000001</v>
      </c>
      <c r="AC18" s="45">
        <v>1304.8</v>
      </c>
      <c r="AD18" s="45">
        <v>1533.9</v>
      </c>
      <c r="AE18" s="45">
        <v>1696.9</v>
      </c>
      <c r="AF18" s="45">
        <v>1906.1</v>
      </c>
      <c r="AG18" s="45">
        <v>2069.8000000000002</v>
      </c>
      <c r="AH18" s="45">
        <v>2332.9</v>
      </c>
      <c r="AI18" s="45">
        <v>2618.6999999999998</v>
      </c>
      <c r="AJ18" s="45">
        <v>2877.6</v>
      </c>
      <c r="AK18" s="45">
        <v>3319.1</v>
      </c>
      <c r="AL18" s="45">
        <v>3541.7</v>
      </c>
      <c r="AM18" s="45">
        <v>3870.3</v>
      </c>
      <c r="AN18" s="45">
        <v>4011.1</v>
      </c>
      <c r="AO18" s="45">
        <v>4195.5</v>
      </c>
      <c r="AP18" s="45">
        <v>4171.3</v>
      </c>
      <c r="AQ18" s="45">
        <v>4111.3999999999996</v>
      </c>
      <c r="AR18" s="45">
        <v>4484.3999999999996</v>
      </c>
      <c r="AS18" s="45">
        <v>4835.8</v>
      </c>
      <c r="AT18" s="45">
        <v>5048.2</v>
      </c>
      <c r="AU18" s="45">
        <v>5334.1</v>
      </c>
      <c r="AV18" s="45">
        <v>5847.7</v>
      </c>
      <c r="AW18" s="45">
        <v>6109.6</v>
      </c>
      <c r="AX18" s="45">
        <v>6540</v>
      </c>
      <c r="AY18">
        <f>+'2007_2013'!B74</f>
        <v>7039</v>
      </c>
      <c r="AZ18" s="40">
        <f>+'2007_2013'!C74</f>
        <v>7380</v>
      </c>
      <c r="BA18" s="40">
        <f>+'2007_2013'!D74</f>
        <v>7525</v>
      </c>
      <c r="BB18" s="40">
        <f>+'2007_2013'!E74</f>
        <v>7882</v>
      </c>
      <c r="BC18" s="40">
        <f>+'2007_2013'!F74</f>
        <v>8091</v>
      </c>
      <c r="BD18" s="40">
        <f>+'2007_2013'!G74</f>
        <v>8523</v>
      </c>
      <c r="BE18" s="40">
        <f>+'2007_2013'!H74</f>
        <v>8492</v>
      </c>
      <c r="BF18" s="8">
        <f>+'MMF current prices'!D76</f>
        <v>8721</v>
      </c>
      <c r="BG18" s="8">
        <f>+'MMF current prices'!E76</f>
        <v>9076</v>
      </c>
      <c r="BH18" s="8">
        <f>+'MMF current prices'!F76</f>
        <v>9483</v>
      </c>
      <c r="BI18" s="8">
        <f>+'MMF current prices'!G76</f>
        <v>9918</v>
      </c>
      <c r="BJ18" s="8">
        <f>+'MMF current prices'!H76</f>
        <v>10346</v>
      </c>
      <c r="BK18" s="8">
        <f>+'MMF current prices'!I76</f>
        <v>10786</v>
      </c>
      <c r="BL18" s="8">
        <f>+'MMF current prices'!J76</f>
        <v>11254</v>
      </c>
      <c r="BM18" s="8">
        <f>+'2021_2027'!B111</f>
        <v>10635</v>
      </c>
      <c r="BN18" s="8">
        <f>+'2021_2027'!C111</f>
        <v>11058</v>
      </c>
      <c r="BO18" s="8">
        <f>+'2021_2027'!D111</f>
        <v>11419</v>
      </c>
      <c r="BP18" s="8">
        <f>+'2021_2027'!E111</f>
        <v>11773</v>
      </c>
      <c r="BQ18" s="8">
        <f>+'2021_2027'!F111</f>
        <v>12124</v>
      </c>
      <c r="BR18" s="8">
        <f>+'2021_2027'!G111</f>
        <v>12506</v>
      </c>
      <c r="BS18" s="8">
        <f>+'2021_2027'!H111</f>
        <v>12959</v>
      </c>
    </row>
    <row r="19" spans="1:74" s="44" customFormat="1" x14ac:dyDescent="0.25">
      <c r="A19" t="s">
        <v>259</v>
      </c>
      <c r="AR19" s="45">
        <v>1164</v>
      </c>
      <c r="AS19" s="45">
        <v>1406</v>
      </c>
      <c r="AT19" s="45">
        <v>1723.5</v>
      </c>
      <c r="AU19" s="45">
        <v>2239.6</v>
      </c>
      <c r="AV19" s="45">
        <v>4391.8999999999996</v>
      </c>
      <c r="AW19" s="45">
        <v>4196.5</v>
      </c>
      <c r="AX19" s="45">
        <v>3308.6</v>
      </c>
      <c r="AY19"/>
      <c r="AZ19"/>
      <c r="BA19"/>
      <c r="BB19"/>
      <c r="BC19"/>
      <c r="BD19"/>
    </row>
    <row r="20" spans="1:74" s="44" customFormat="1" x14ac:dyDescent="0.25">
      <c r="A20" t="s">
        <v>260</v>
      </c>
      <c r="J20" s="45">
        <v>0.6</v>
      </c>
      <c r="K20" s="45">
        <v>0.5</v>
      </c>
      <c r="L20" s="45">
        <v>0.6</v>
      </c>
      <c r="M20" s="45">
        <v>0.9</v>
      </c>
      <c r="N20" s="45">
        <v>1.6</v>
      </c>
      <c r="O20" s="45">
        <v>130.4</v>
      </c>
      <c r="P20" s="45">
        <v>178.1</v>
      </c>
      <c r="Q20" s="45">
        <v>253</v>
      </c>
      <c r="R20" s="45">
        <v>309.8</v>
      </c>
      <c r="S20" s="45">
        <v>383.1</v>
      </c>
      <c r="T20" s="45">
        <v>541.6</v>
      </c>
      <c r="U20" s="45">
        <v>586.79999999999995</v>
      </c>
      <c r="V20" s="45">
        <v>707.1</v>
      </c>
      <c r="W20" s="45">
        <v>831.2</v>
      </c>
      <c r="X20" s="45">
        <v>958.9</v>
      </c>
      <c r="Y20" s="45">
        <v>1103.7</v>
      </c>
      <c r="Z20" s="45">
        <v>1263</v>
      </c>
      <c r="AA20" s="45">
        <v>1283.9000000000001</v>
      </c>
      <c r="AB20" s="45">
        <v>1681.6</v>
      </c>
      <c r="AC20" s="45">
        <v>1490.1</v>
      </c>
      <c r="AD20" s="45">
        <v>3526</v>
      </c>
      <c r="AE20" s="45">
        <v>2807.8</v>
      </c>
      <c r="AF20" s="45">
        <v>4403.6000000000004</v>
      </c>
      <c r="AG20" s="45">
        <v>3779</v>
      </c>
      <c r="AH20" s="45">
        <v>3313.1</v>
      </c>
      <c r="AI20" s="45">
        <v>1901.8</v>
      </c>
      <c r="AJ20" s="45">
        <v>1935.9</v>
      </c>
      <c r="AK20" s="45">
        <v>960.1</v>
      </c>
      <c r="AL20" s="45">
        <v>1370.5</v>
      </c>
      <c r="AM20" s="45">
        <v>3079.3</v>
      </c>
      <c r="AN20" s="45">
        <v>2339</v>
      </c>
      <c r="AO20" s="45">
        <v>2111.3000000000002</v>
      </c>
      <c r="AP20" s="45">
        <v>1886.4</v>
      </c>
      <c r="AQ20" s="45">
        <v>2175.6</v>
      </c>
      <c r="AR20" s="45">
        <v>1961.9</v>
      </c>
      <c r="AS20" s="45">
        <v>2182</v>
      </c>
      <c r="AT20" s="45">
        <v>2272.5</v>
      </c>
      <c r="AU20" s="45">
        <v>2349.1</v>
      </c>
      <c r="AV20" s="45">
        <v>2916.1</v>
      </c>
      <c r="AW20" s="45">
        <v>3266.7</v>
      </c>
      <c r="AX20" s="45">
        <v>3585.3</v>
      </c>
      <c r="AY20"/>
      <c r="AZ20"/>
      <c r="BA20"/>
      <c r="BB20"/>
      <c r="BC20"/>
      <c r="BD20"/>
      <c r="BE20"/>
    </row>
    <row r="21" spans="1:74" s="44" customFormat="1" x14ac:dyDescent="0.25">
      <c r="A21" s="46" t="s">
        <v>222</v>
      </c>
      <c r="B21" s="46">
        <v>7.3</v>
      </c>
      <c r="C21" s="46">
        <v>18.100000000000001</v>
      </c>
      <c r="D21" s="46">
        <v>21.2</v>
      </c>
      <c r="E21" s="46">
        <v>34</v>
      </c>
      <c r="F21" s="46">
        <v>41.5</v>
      </c>
      <c r="G21" s="46">
        <v>39.799999999999997</v>
      </c>
      <c r="H21" s="46">
        <v>46.8</v>
      </c>
      <c r="I21" s="46">
        <v>76.599999999999994</v>
      </c>
      <c r="J21" s="46">
        <v>125.2</v>
      </c>
      <c r="K21" s="46">
        <v>476.1</v>
      </c>
      <c r="L21" s="46">
        <v>1487.9</v>
      </c>
      <c r="M21" s="46">
        <v>1904.8</v>
      </c>
      <c r="N21" s="46">
        <v>3385.2</v>
      </c>
      <c r="O21" s="46">
        <v>2207.1</v>
      </c>
      <c r="P21" s="46">
        <v>3122.3</v>
      </c>
      <c r="Q21" s="46">
        <v>4505.2</v>
      </c>
      <c r="R21" s="46">
        <v>4826.3999999999996</v>
      </c>
      <c r="S21" s="46">
        <v>5816.9</v>
      </c>
      <c r="T21" s="46">
        <v>7562.8</v>
      </c>
      <c r="U21" s="46">
        <v>8735.9</v>
      </c>
      <c r="V21" s="46">
        <v>12041.8</v>
      </c>
      <c r="W21" s="46">
        <v>14220.7</v>
      </c>
      <c r="X21" s="46">
        <v>15857.3</v>
      </c>
      <c r="Y21" s="46">
        <v>17726</v>
      </c>
      <c r="Z21" s="46">
        <v>20469.599999999999</v>
      </c>
      <c r="AA21" s="46">
        <v>24506</v>
      </c>
      <c r="AB21" s="46">
        <v>27081.4</v>
      </c>
      <c r="AC21" s="46">
        <v>27867.3</v>
      </c>
      <c r="AD21" s="46">
        <v>34675.4</v>
      </c>
      <c r="AE21" s="46">
        <v>35088</v>
      </c>
      <c r="AF21" s="46">
        <v>41021.699999999997</v>
      </c>
      <c r="AG21" s="46">
        <v>40757.1</v>
      </c>
      <c r="AH21" s="46">
        <v>44062.9</v>
      </c>
      <c r="AI21" s="46">
        <v>53510.6</v>
      </c>
      <c r="AJ21" s="46">
        <v>58490.2</v>
      </c>
      <c r="AK21" s="46">
        <v>64783.4</v>
      </c>
      <c r="AL21" s="46">
        <v>59273.1</v>
      </c>
      <c r="AM21" s="46">
        <v>66547.399999999994</v>
      </c>
      <c r="AN21" s="46">
        <v>77032.2</v>
      </c>
      <c r="AO21" s="46">
        <v>79819.100000000006</v>
      </c>
      <c r="AP21" s="46">
        <v>80878.100000000006</v>
      </c>
      <c r="AQ21" s="46">
        <v>83491.600000000006</v>
      </c>
      <c r="AR21" s="46">
        <v>80448.899999999994</v>
      </c>
      <c r="AS21" s="46">
        <v>80557.7</v>
      </c>
      <c r="AT21" s="46">
        <v>85765.7</v>
      </c>
      <c r="AU21" s="46">
        <v>89377.4</v>
      </c>
      <c r="AV21" s="46">
        <v>99934.2</v>
      </c>
      <c r="AW21" s="46">
        <v>103999.6</v>
      </c>
      <c r="AX21" s="46">
        <v>105808.8</v>
      </c>
      <c r="AY21" s="184">
        <f>+'2007_2013'!B22</f>
        <v>122190</v>
      </c>
      <c r="AZ21" s="184">
        <f>+'2007_2013'!C22</f>
        <v>129681</v>
      </c>
      <c r="BA21" s="184">
        <f>+'2007_2013'!D22</f>
        <v>120445</v>
      </c>
      <c r="BB21" s="184">
        <f>+'2007_2013'!E22</f>
        <v>134289</v>
      </c>
      <c r="BC21" s="184">
        <f>+'2007_2013'!F22</f>
        <v>133700</v>
      </c>
      <c r="BD21" s="184">
        <f>+'2007_2013'!G22</f>
        <v>141360</v>
      </c>
      <c r="BE21" s="184">
        <f>+'2007_2013'!H22</f>
        <v>144285</v>
      </c>
      <c r="BF21" s="184">
        <f>+'2007_2013'!L77</f>
        <v>135762</v>
      </c>
      <c r="BG21" s="184">
        <f>+'2007_2013'!M77</f>
        <v>140719</v>
      </c>
      <c r="BH21" s="184">
        <f>+'2007_2013'!N77</f>
        <v>130694</v>
      </c>
      <c r="BI21" s="184">
        <f>+'2007_2013'!O77</f>
        <v>126492</v>
      </c>
      <c r="BJ21" s="184">
        <f>+'2007_2013'!P77</f>
        <v>154565</v>
      </c>
      <c r="BK21" s="184">
        <f>+'2007_2013'!Q77</f>
        <v>166709</v>
      </c>
      <c r="BL21" s="184">
        <f>+'2007_2013'!R77</f>
        <v>172201</v>
      </c>
      <c r="BM21" s="184">
        <f>+'2021_2027'!B116</f>
        <v>163483</v>
      </c>
      <c r="BN21" s="184">
        <f>+'2021_2027'!C116</f>
        <v>165892</v>
      </c>
      <c r="BO21" s="184">
        <f>+'2021_2027'!D116</f>
        <v>168761</v>
      </c>
      <c r="BP21" s="184">
        <f>+'2021_2027'!E116</f>
        <v>172024</v>
      </c>
      <c r="BQ21" s="184">
        <f>+'2021_2027'!F116</f>
        <v>175632</v>
      </c>
      <c r="BR21" s="184">
        <f>+'2021_2027'!G116</f>
        <v>179725</v>
      </c>
      <c r="BS21" s="184">
        <f>+'2021_2027'!H116</f>
        <v>185377</v>
      </c>
    </row>
    <row r="22" spans="1:74" s="44" customFormat="1" x14ac:dyDescent="0.2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c r="AZ22"/>
      <c r="BA22"/>
      <c r="BB22"/>
      <c r="BC22"/>
      <c r="BD22"/>
      <c r="BE22"/>
    </row>
    <row r="23" spans="1:74" s="44" customFormat="1" x14ac:dyDescent="0.25">
      <c r="A23" s="44" t="s">
        <v>227</v>
      </c>
      <c r="D23" s="44">
        <v>0.1</v>
      </c>
      <c r="E23" s="44">
        <v>0.1</v>
      </c>
      <c r="F23" s="44">
        <v>0.2</v>
      </c>
      <c r="G23" s="44">
        <v>0.2</v>
      </c>
      <c r="H23" s="45">
        <v>0.3</v>
      </c>
      <c r="I23" s="45">
        <v>0.3</v>
      </c>
      <c r="J23" s="45">
        <v>0.3</v>
      </c>
      <c r="K23" s="45">
        <v>0.6</v>
      </c>
      <c r="L23" s="45">
        <v>1.1000000000000001</v>
      </c>
      <c r="M23" s="45">
        <v>1.3</v>
      </c>
      <c r="N23" s="45">
        <v>2</v>
      </c>
      <c r="O23" s="45">
        <v>1.2</v>
      </c>
      <c r="P23" s="45">
        <v>1.4</v>
      </c>
      <c r="Q23" s="45">
        <v>1.3</v>
      </c>
      <c r="R23" s="45">
        <v>1.2</v>
      </c>
      <c r="S23" s="45">
        <v>1.2</v>
      </c>
      <c r="T23" s="45">
        <v>1.3</v>
      </c>
      <c r="U23" s="45">
        <v>1.4</v>
      </c>
      <c r="V23" s="45">
        <v>1.7</v>
      </c>
      <c r="W23" s="45">
        <v>1.8</v>
      </c>
      <c r="X23" s="45">
        <v>1.7</v>
      </c>
      <c r="Y23" s="45">
        <v>1.6</v>
      </c>
      <c r="Z23" s="45">
        <v>1.7</v>
      </c>
      <c r="AA23" s="45">
        <v>1.9</v>
      </c>
      <c r="AB23" s="45">
        <v>1.9</v>
      </c>
      <c r="AC23" s="45">
        <v>1.8</v>
      </c>
      <c r="AD23" s="45">
        <v>2</v>
      </c>
      <c r="AE23" s="45">
        <v>2</v>
      </c>
      <c r="AF23" s="45">
        <v>2.2000000000000002</v>
      </c>
      <c r="AG23" s="45">
        <v>2</v>
      </c>
      <c r="AH23" s="45">
        <v>2</v>
      </c>
      <c r="AI23" s="45">
        <v>2.1</v>
      </c>
      <c r="AJ23" s="45">
        <v>2.2000000000000002</v>
      </c>
      <c r="AK23" s="45">
        <v>2.2999999999999998</v>
      </c>
      <c r="AL23" s="45">
        <v>2.1</v>
      </c>
      <c r="AM23" s="45">
        <v>2.1</v>
      </c>
      <c r="AN23" s="45">
        <v>2.2999999999999998</v>
      </c>
      <c r="AO23" s="45">
        <v>2.2999999999999998</v>
      </c>
      <c r="AP23" s="45">
        <v>2.2999999999999998</v>
      </c>
      <c r="AQ23" s="45">
        <v>2.2000000000000002</v>
      </c>
      <c r="AR23" s="45">
        <v>2</v>
      </c>
      <c r="AS23" s="45">
        <v>2</v>
      </c>
      <c r="AT23" s="45">
        <v>2</v>
      </c>
      <c r="AU23" s="45">
        <v>2</v>
      </c>
      <c r="AV23" s="45">
        <v>2</v>
      </c>
      <c r="AW23" s="45">
        <v>2</v>
      </c>
      <c r="AX23" s="45">
        <v>2</v>
      </c>
      <c r="AY23"/>
      <c r="AZ23"/>
      <c r="BA23"/>
      <c r="BB23"/>
      <c r="BC23"/>
      <c r="BD23"/>
      <c r="BE23"/>
    </row>
    <row r="24" spans="1:74" s="44" customFormat="1" x14ac:dyDescent="0.25">
      <c r="A24" s="44" t="s">
        <v>224</v>
      </c>
      <c r="D24" s="44">
        <v>0</v>
      </c>
      <c r="E24" s="44">
        <v>0</v>
      </c>
      <c r="F24" s="44">
        <v>0.1</v>
      </c>
      <c r="G24" s="44">
        <v>0.1</v>
      </c>
      <c r="H24" s="45">
        <v>0.1</v>
      </c>
      <c r="I24" s="45">
        <v>0.1</v>
      </c>
      <c r="J24" s="45">
        <v>0.1</v>
      </c>
      <c r="K24" s="45">
        <v>0.2</v>
      </c>
      <c r="L24" s="45">
        <v>0.4</v>
      </c>
      <c r="M24" s="45">
        <v>0.5</v>
      </c>
      <c r="N24" s="45">
        <v>0.7</v>
      </c>
      <c r="O24" s="45">
        <v>0.4</v>
      </c>
      <c r="P24" s="45">
        <v>0.5</v>
      </c>
      <c r="Q24" s="45">
        <v>0.5</v>
      </c>
      <c r="R24" s="45">
        <v>0.5</v>
      </c>
      <c r="S24" s="45">
        <v>0.5</v>
      </c>
      <c r="T24" s="45">
        <v>0.6</v>
      </c>
      <c r="U24" s="45">
        <v>0.6</v>
      </c>
      <c r="V24" s="45">
        <v>0.8</v>
      </c>
      <c r="W24" s="45">
        <v>0.8</v>
      </c>
      <c r="X24" s="45">
        <v>0.8</v>
      </c>
      <c r="Y24" s="45">
        <v>0.8</v>
      </c>
      <c r="Z24" s="45">
        <v>0.9</v>
      </c>
      <c r="AA24" s="45">
        <v>0.9</v>
      </c>
      <c r="AB24" s="45">
        <v>1</v>
      </c>
      <c r="AC24" s="45">
        <v>0.9</v>
      </c>
      <c r="AD24" s="45">
        <v>1</v>
      </c>
      <c r="AE24" s="45">
        <v>1</v>
      </c>
      <c r="AF24" s="45">
        <v>1</v>
      </c>
      <c r="AG24" s="45">
        <v>1</v>
      </c>
      <c r="AH24" s="45">
        <v>1</v>
      </c>
      <c r="AI24" s="45">
        <v>1.1000000000000001</v>
      </c>
      <c r="AJ24" s="45">
        <v>1.1000000000000001</v>
      </c>
      <c r="AK24" s="45">
        <v>1.2</v>
      </c>
      <c r="AL24" s="45">
        <v>1.1000000000000001</v>
      </c>
      <c r="AM24" s="45">
        <v>1.1000000000000001</v>
      </c>
      <c r="AN24" s="45">
        <v>1.2</v>
      </c>
      <c r="AO24" s="45">
        <v>1.1000000000000001</v>
      </c>
      <c r="AP24" s="45">
        <v>1.1000000000000001</v>
      </c>
      <c r="AQ24" s="45">
        <v>1.1000000000000001</v>
      </c>
      <c r="AR24" s="45">
        <v>1</v>
      </c>
      <c r="AS24" s="45">
        <v>0.9</v>
      </c>
      <c r="AT24" s="45">
        <v>1</v>
      </c>
      <c r="AU24" s="45">
        <v>1</v>
      </c>
      <c r="AV24" s="45">
        <v>1</v>
      </c>
      <c r="AW24" s="45">
        <v>1</v>
      </c>
      <c r="AX24" s="45">
        <v>1</v>
      </c>
      <c r="AY24" s="45">
        <f>+AY26*100</f>
        <v>1</v>
      </c>
      <c r="AZ24" s="45">
        <f t="shared" ref="AZ24:BL24" si="2">+AZ26*100</f>
        <v>1.05</v>
      </c>
      <c r="BA24" s="45">
        <f t="shared" si="2"/>
        <v>1.04</v>
      </c>
      <c r="BB24" s="45">
        <f t="shared" si="2"/>
        <v>1.1199999999999999</v>
      </c>
      <c r="BC24" s="45">
        <f t="shared" si="2"/>
        <v>1.08</v>
      </c>
      <c r="BD24" s="45">
        <f t="shared" si="2"/>
        <v>1.08</v>
      </c>
      <c r="BE24" s="45">
        <f t="shared" si="2"/>
        <v>1.08</v>
      </c>
      <c r="BF24" s="45">
        <f t="shared" si="2"/>
        <v>1.01</v>
      </c>
      <c r="BG24" s="45">
        <f t="shared" si="2"/>
        <v>1.01</v>
      </c>
      <c r="BH24" s="45">
        <f t="shared" si="2"/>
        <v>0.88</v>
      </c>
      <c r="BI24" s="45">
        <f t="shared" si="2"/>
        <v>0.84</v>
      </c>
      <c r="BJ24" s="45">
        <f t="shared" si="2"/>
        <v>0.98</v>
      </c>
      <c r="BK24" s="45">
        <f t="shared" si="2"/>
        <v>1.01</v>
      </c>
      <c r="BL24" s="45">
        <f t="shared" si="2"/>
        <v>1.01</v>
      </c>
      <c r="BM24" s="44">
        <f>+BM21/'[1]05'!BO2/1000*100</f>
        <v>1.1604604561261291</v>
      </c>
      <c r="BN24" s="44">
        <f>+BN21/'[1]05'!BP2/1000*100</f>
        <v>1.1117149851529637</v>
      </c>
    </row>
    <row r="25" spans="1:74" s="44" customFormat="1" x14ac:dyDescent="0.25">
      <c r="A25" s="44" t="s">
        <v>225</v>
      </c>
      <c r="D25" s="44">
        <v>3.4</v>
      </c>
      <c r="E25" s="44">
        <v>15.8</v>
      </c>
      <c r="F25" s="44">
        <v>53.3</v>
      </c>
      <c r="G25" s="44">
        <v>65.3</v>
      </c>
      <c r="H25" s="44">
        <v>83.4</v>
      </c>
      <c r="I25" s="44">
        <v>106.7</v>
      </c>
      <c r="J25" s="45">
        <v>108.3</v>
      </c>
      <c r="K25" s="45">
        <v>104.6</v>
      </c>
      <c r="L25" s="45">
        <v>106.5</v>
      </c>
      <c r="M25" s="45">
        <v>115</v>
      </c>
      <c r="N25" s="45">
        <v>145.6</v>
      </c>
      <c r="O25" s="45">
        <v>154.4</v>
      </c>
      <c r="P25" s="45">
        <v>131.5</v>
      </c>
      <c r="Q25" s="45">
        <v>157.80000000000001</v>
      </c>
      <c r="R25" s="45">
        <v>172</v>
      </c>
      <c r="S25" s="45">
        <v>208.5</v>
      </c>
      <c r="T25" s="45">
        <v>248.6</v>
      </c>
      <c r="U25" s="45">
        <v>244.7</v>
      </c>
      <c r="V25" s="45">
        <v>401</v>
      </c>
      <c r="W25" s="45">
        <v>465.3</v>
      </c>
      <c r="X25" s="45">
        <v>481.9</v>
      </c>
      <c r="Y25" s="45">
        <v>663.7</v>
      </c>
      <c r="Z25" s="45">
        <v>647.20000000000005</v>
      </c>
      <c r="AA25" s="45">
        <v>718.8</v>
      </c>
      <c r="AB25" s="45">
        <v>703</v>
      </c>
      <c r="AC25" s="45">
        <v>698</v>
      </c>
      <c r="AD25" s="45">
        <v>846.7</v>
      </c>
      <c r="AE25" s="45">
        <v>837.9</v>
      </c>
      <c r="AF25" s="45">
        <v>1196.3</v>
      </c>
      <c r="AG25" s="45">
        <v>1297.0999999999999</v>
      </c>
      <c r="AH25" s="45">
        <v>1256.5</v>
      </c>
      <c r="AI25" s="45">
        <v>1191.3</v>
      </c>
      <c r="AJ25" s="45">
        <v>1941.7</v>
      </c>
      <c r="AK25" s="45">
        <v>1353.6</v>
      </c>
      <c r="AL25" s="45">
        <v>1859.9</v>
      </c>
      <c r="AM25" s="45">
        <v>1758.1</v>
      </c>
      <c r="AN25" s="45">
        <v>1508.8</v>
      </c>
      <c r="AO25" s="45">
        <v>1382.3</v>
      </c>
      <c r="AP25" s="45">
        <v>1595.4</v>
      </c>
      <c r="AQ25" s="45">
        <v>1352.3</v>
      </c>
      <c r="AR25" s="45">
        <v>1640.4</v>
      </c>
      <c r="AS25" s="45">
        <v>1779.5</v>
      </c>
      <c r="AT25" s="45">
        <v>1922.1</v>
      </c>
      <c r="AU25" s="45">
        <v>2345</v>
      </c>
      <c r="AV25" s="45">
        <v>2464.1999999999998</v>
      </c>
      <c r="AW25" s="45">
        <v>2544.1999999999998</v>
      </c>
      <c r="AX25" s="45">
        <v>2826.2</v>
      </c>
      <c r="AY25"/>
      <c r="AZ25"/>
      <c r="BA25"/>
      <c r="BB25"/>
      <c r="BC25"/>
      <c r="BD25"/>
    </row>
    <row r="26" spans="1:74" s="44" customFormat="1" x14ac:dyDescent="0.25">
      <c r="A26" s="44" t="s">
        <v>226</v>
      </c>
      <c r="B26" s="44">
        <v>70.3</v>
      </c>
      <c r="C26" s="44">
        <v>21.8</v>
      </c>
      <c r="D26" s="44">
        <v>28.2</v>
      </c>
      <c r="E26" s="44">
        <v>20.8</v>
      </c>
      <c r="F26" s="44">
        <v>22.3</v>
      </c>
      <c r="G26" s="44">
        <v>22.6</v>
      </c>
      <c r="H26" s="44">
        <v>29.1</v>
      </c>
      <c r="I26" s="44">
        <v>35.700000000000003</v>
      </c>
      <c r="J26" s="45">
        <v>31</v>
      </c>
      <c r="K26" s="45">
        <v>37.700000000000003</v>
      </c>
      <c r="L26" s="45">
        <v>32.4</v>
      </c>
      <c r="M26" s="45">
        <v>45.7</v>
      </c>
      <c r="N26" s="45">
        <v>45.6</v>
      </c>
      <c r="O26" s="45">
        <v>49.8</v>
      </c>
      <c r="P26" s="45">
        <v>51</v>
      </c>
      <c r="Q26" s="45">
        <v>40.5</v>
      </c>
      <c r="R26" s="45">
        <v>58</v>
      </c>
      <c r="S26" s="45">
        <v>76</v>
      </c>
      <c r="T26" s="45">
        <v>84.2</v>
      </c>
      <c r="U26" s="45">
        <v>95.5</v>
      </c>
      <c r="V26" s="45">
        <v>67.3</v>
      </c>
      <c r="W26" s="45">
        <v>87.5</v>
      </c>
      <c r="X26" s="45">
        <v>115.6</v>
      </c>
      <c r="Y26" s="45">
        <v>139.69999999999999</v>
      </c>
      <c r="Z26" s="45">
        <v>184</v>
      </c>
      <c r="AA26" s="45">
        <v>207.7</v>
      </c>
      <c r="AB26" s="45">
        <v>255.2</v>
      </c>
      <c r="AC26" s="45">
        <v>267.89999999999998</v>
      </c>
      <c r="AD26" s="45">
        <v>298.10000000000002</v>
      </c>
      <c r="AE26" s="45">
        <v>308.89999999999998</v>
      </c>
      <c r="AF26" s="45">
        <v>277.2</v>
      </c>
      <c r="AG26" s="45">
        <v>229.9</v>
      </c>
      <c r="AH26" s="45">
        <v>288.60000000000002</v>
      </c>
      <c r="AI26" s="45">
        <v>314.3</v>
      </c>
      <c r="AJ26" s="45">
        <v>412.2</v>
      </c>
      <c r="AK26" s="45">
        <v>596.4</v>
      </c>
      <c r="AL26" s="45">
        <v>424</v>
      </c>
      <c r="AM26" s="45">
        <v>297.5</v>
      </c>
      <c r="AN26" s="45">
        <v>255.3</v>
      </c>
      <c r="AO26" s="45">
        <v>459.8</v>
      </c>
      <c r="AP26" s="45">
        <v>184.9</v>
      </c>
      <c r="AQ26" s="45">
        <v>184.6</v>
      </c>
      <c r="AR26" s="45">
        <v>135</v>
      </c>
      <c r="AS26" s="45">
        <v>189.6</v>
      </c>
      <c r="AT26" s="45">
        <v>130.80000000000001</v>
      </c>
      <c r="AU26" s="45"/>
      <c r="AV26" s="45"/>
      <c r="AW26" s="45"/>
      <c r="AX26" s="45"/>
      <c r="AY26">
        <v>0.01</v>
      </c>
      <c r="AZ26">
        <v>1.0500000000000001E-2</v>
      </c>
      <c r="BA26">
        <v>1.04E-2</v>
      </c>
      <c r="BB26">
        <v>1.12E-2</v>
      </c>
      <c r="BC26">
        <v>1.0800000000000001E-2</v>
      </c>
      <c r="BD26">
        <v>1.0800000000000001E-2</v>
      </c>
      <c r="BE26">
        <v>1.0800000000000001E-2</v>
      </c>
      <c r="BF26" s="44" t="s">
        <v>473</v>
      </c>
      <c r="BG26" s="44" t="s">
        <v>473</v>
      </c>
      <c r="BH26" s="44" t="s">
        <v>474</v>
      </c>
      <c r="BI26" s="44" t="s">
        <v>475</v>
      </c>
      <c r="BJ26" s="44" t="s">
        <v>476</v>
      </c>
      <c r="BK26" s="44" t="s">
        <v>473</v>
      </c>
      <c r="BL26" s="44" t="s">
        <v>473</v>
      </c>
    </row>
    <row r="27" spans="1:74" s="44" customFormat="1" x14ac:dyDescent="0.25">
      <c r="A27" s="44" t="s">
        <v>261</v>
      </c>
      <c r="B27" s="44">
        <v>3.7</v>
      </c>
      <c r="C27" s="44">
        <v>8.5</v>
      </c>
      <c r="D27" s="44">
        <v>5.8</v>
      </c>
      <c r="E27" s="44">
        <v>6.9</v>
      </c>
      <c r="F27" s="44">
        <v>54.8</v>
      </c>
      <c r="G27" s="44">
        <v>84.7</v>
      </c>
      <c r="H27" s="44">
        <v>100.1</v>
      </c>
      <c r="I27" s="44">
        <v>120</v>
      </c>
      <c r="J27" s="45">
        <v>129.19999999999999</v>
      </c>
      <c r="K27" s="45">
        <v>129.5</v>
      </c>
      <c r="L27" s="45"/>
      <c r="M27" s="45"/>
      <c r="N27" s="45"/>
      <c r="O27" s="45"/>
      <c r="P27" s="45"/>
      <c r="Q27" s="45"/>
      <c r="R27" s="45"/>
      <c r="S27" s="45"/>
      <c r="AD27" s="45"/>
      <c r="AE27" s="45"/>
      <c r="AF27" s="45"/>
      <c r="AG27" s="45"/>
      <c r="AH27" s="45"/>
      <c r="AI27" s="45"/>
      <c r="AJ27" s="45"/>
      <c r="AK27" s="45"/>
      <c r="AL27" s="45"/>
      <c r="AR27" s="45"/>
      <c r="AS27" s="45"/>
      <c r="AT27" s="45"/>
      <c r="AU27" s="45"/>
      <c r="AV27" s="45"/>
      <c r="AW27" s="45"/>
      <c r="AX27" s="45"/>
      <c r="BA27"/>
      <c r="BB27"/>
      <c r="BC27"/>
      <c r="BD27"/>
      <c r="BE27"/>
    </row>
    <row r="28" spans="1:74" x14ac:dyDescent="0.25">
      <c r="A28" s="47" t="s">
        <v>223</v>
      </c>
      <c r="B28" s="47">
        <v>81.3</v>
      </c>
      <c r="C28" s="47">
        <v>48.4</v>
      </c>
      <c r="D28" s="47">
        <v>58.6</v>
      </c>
      <c r="E28" s="47">
        <v>77.5</v>
      </c>
      <c r="F28" s="47">
        <v>171.9</v>
      </c>
      <c r="G28" s="47">
        <v>212.4</v>
      </c>
      <c r="H28" s="47">
        <v>259.39999999999998</v>
      </c>
      <c r="I28" s="47">
        <v>339</v>
      </c>
      <c r="J28" s="47">
        <v>393.7</v>
      </c>
      <c r="K28" s="47">
        <v>747.9</v>
      </c>
      <c r="L28" s="47">
        <v>1626.8</v>
      </c>
      <c r="M28" s="47">
        <v>2065</v>
      </c>
      <c r="N28" s="47">
        <v>3516.4</v>
      </c>
      <c r="O28" s="47">
        <v>2411.3000000000002</v>
      </c>
      <c r="P28" s="47">
        <v>3304.8</v>
      </c>
      <c r="Q28" s="47">
        <v>4703.5</v>
      </c>
      <c r="R28" s="47">
        <v>5056.3999999999996</v>
      </c>
      <c r="S28" s="47">
        <v>6101.4</v>
      </c>
      <c r="T28" s="47">
        <v>7895.6</v>
      </c>
      <c r="U28" s="47">
        <v>9076.1</v>
      </c>
      <c r="V28" s="47">
        <v>12510.1</v>
      </c>
      <c r="W28" s="47">
        <v>14773.5</v>
      </c>
      <c r="X28" s="47">
        <v>16454.8</v>
      </c>
      <c r="Y28" s="47">
        <v>18529.400000000001</v>
      </c>
      <c r="Z28" s="47">
        <v>21300.799999999999</v>
      </c>
      <c r="AA28" s="47">
        <v>25432.5</v>
      </c>
      <c r="AB28" s="47">
        <v>28039.599999999999</v>
      </c>
      <c r="AC28" s="47">
        <v>28833.200000000001</v>
      </c>
      <c r="AD28" s="47">
        <v>35820.199999999997</v>
      </c>
      <c r="AE28" s="47">
        <v>36234.800000000003</v>
      </c>
      <c r="AF28" s="47">
        <v>42495.199999999997</v>
      </c>
      <c r="AG28" s="47">
        <v>42284.1</v>
      </c>
      <c r="AH28" s="47">
        <v>45608</v>
      </c>
      <c r="AI28" s="47">
        <v>55016.2</v>
      </c>
      <c r="AJ28" s="47">
        <v>60844.1</v>
      </c>
      <c r="AK28" s="47">
        <v>66733.399999999994</v>
      </c>
      <c r="AL28" s="47">
        <v>61557</v>
      </c>
      <c r="AM28" s="47">
        <v>68603</v>
      </c>
      <c r="AN28" s="47">
        <v>78796.3</v>
      </c>
      <c r="AO28" s="47">
        <v>81661.2</v>
      </c>
      <c r="AP28" s="47">
        <v>82658.5</v>
      </c>
      <c r="AQ28" s="47">
        <v>85028.5</v>
      </c>
      <c r="AR28" s="47">
        <v>82224.3</v>
      </c>
      <c r="AS28" s="47">
        <v>82526.8</v>
      </c>
      <c r="AT28" s="47">
        <v>87818.7</v>
      </c>
      <c r="AU28" s="47">
        <v>91722.4</v>
      </c>
      <c r="AV28" s="47">
        <v>102398.39999999999</v>
      </c>
      <c r="AW28" s="47">
        <v>106543.8</v>
      </c>
      <c r="AX28" s="47">
        <v>108635</v>
      </c>
      <c r="AZ28" s="42"/>
      <c r="BA28" s="42"/>
      <c r="BB28" s="42"/>
      <c r="BC28" s="42"/>
      <c r="BD28" s="42"/>
      <c r="BE28" s="42"/>
      <c r="BF28" s="8">
        <f>+'MMF current prices'!D78</f>
        <v>142540</v>
      </c>
      <c r="BG28" s="8"/>
      <c r="BH28" s="8"/>
      <c r="BI28" s="8"/>
      <c r="BJ28" s="8"/>
      <c r="BK28" s="8"/>
      <c r="BL28" s="8"/>
    </row>
    <row r="29" spans="1:74" x14ac:dyDescent="0.25">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row>
    <row r="30" spans="1:74" x14ac:dyDescent="0.25">
      <c r="A30" t="s">
        <v>228</v>
      </c>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row>
    <row r="31" spans="1:74" x14ac:dyDescent="0.25">
      <c r="A31" s="35" t="s">
        <v>232</v>
      </c>
      <c r="B31" s="35"/>
      <c r="C31" s="35"/>
      <c r="D31" s="35"/>
      <c r="E31" s="35"/>
      <c r="F31" s="35"/>
    </row>
    <row r="32" spans="1:74" x14ac:dyDescent="0.25">
      <c r="A32" t="s">
        <v>229</v>
      </c>
      <c r="AO32" s="44"/>
      <c r="BL32" s="297">
        <f t="shared" ref="BL32:BM32" si="3">+BL34/BL21</f>
        <v>0.93668734027442691</v>
      </c>
      <c r="BM32" s="297">
        <f t="shared" si="3"/>
        <v>0.92591203604376737</v>
      </c>
      <c r="BN32" s="297">
        <f>+BN34/BN21</f>
        <v>0.91364086810832379</v>
      </c>
      <c r="BO32">
        <v>0.9</v>
      </c>
      <c r="BP32">
        <v>0.89</v>
      </c>
      <c r="BQ32">
        <v>0.88</v>
      </c>
      <c r="BR32">
        <v>0.87</v>
      </c>
      <c r="BS32">
        <v>0.86</v>
      </c>
    </row>
    <row r="33" spans="1:71" x14ac:dyDescent="0.25">
      <c r="AR33" s="44"/>
    </row>
    <row r="34" spans="1:71" x14ac:dyDescent="0.25">
      <c r="A34" t="s">
        <v>997</v>
      </c>
      <c r="D34" s="8">
        <f>+D21*'[1]06'!F519/'[1]06'!F56</f>
        <v>262.43960142977193</v>
      </c>
      <c r="E34" s="8">
        <f>+E21*'[1]06'!G519/'[1]06'!G56</f>
        <v>406.17328468553609</v>
      </c>
      <c r="F34" s="8">
        <f>+F21*'[1]06'!H519/'[1]06'!H56</f>
        <v>475.62168524837836</v>
      </c>
      <c r="G34" s="8">
        <f>+G21*'[1]06'!I519/'[1]06'!I56</f>
        <v>437.68060296417667</v>
      </c>
      <c r="H34" s="8">
        <f>+H21*'[1]06'!J519/'[1]06'!J56</f>
        <v>493.19022443997545</v>
      </c>
      <c r="I34" s="8">
        <f>+I21*'[1]06'!K519/'[1]06'!K56</f>
        <v>771.4779562287988</v>
      </c>
      <c r="J34" s="8">
        <f>+J21*'[1]06'!L519/'[1]06'!L56</f>
        <v>1210.3115578529405</v>
      </c>
      <c r="K34" s="8">
        <f>+K21*'[1]06'!M519/'[1]06'!M56</f>
        <v>4456.1029572030784</v>
      </c>
      <c r="L34" s="8">
        <f>+L21*'[1]06'!N519/'[1]06'!N56</f>
        <v>13460.457550790486</v>
      </c>
      <c r="M34" s="8">
        <f>+M21*'[1]06'!O519/'[1]06'!O56</f>
        <v>16359.080866101396</v>
      </c>
      <c r="N34" s="8">
        <f>+N21*'[1]06'!P519/'[1]06'!P56</f>
        <v>27221.296816697217</v>
      </c>
      <c r="O34" s="8">
        <f>+O21*'[1]06'!Q519/'[1]06'!Q56</f>
        <v>16555.927958436536</v>
      </c>
      <c r="P34" s="8">
        <f>+P21*'[1]06'!R519/'[1]06'!R56</f>
        <v>21993.104653480739</v>
      </c>
      <c r="Q34" s="8">
        <f>+Q21*'[1]06'!S519/'[1]06'!S56</f>
        <v>29123.24159577219</v>
      </c>
      <c r="R34" s="8">
        <f>+R21*'[1]06'!T519/'[1]06'!T56</f>
        <v>27635.332414868728</v>
      </c>
      <c r="S34" s="8">
        <f>+S21*'[1]06'!U519/'[1]06'!U56</f>
        <v>29327.390838128937</v>
      </c>
      <c r="T34" s="8">
        <f>+T21*'[1]06'!V519/'[1]06'!V56</f>
        <v>34410.44422244258</v>
      </c>
      <c r="U34" s="8">
        <f>+U21*'[1]06'!W519/'[1]06'!W56</f>
        <v>36082.650565896554</v>
      </c>
      <c r="V34" s="8">
        <f>+V21*'[1]06'!X519/'[1]06'!X56</f>
        <v>45590.274384137563</v>
      </c>
      <c r="W34" s="8">
        <f>+W21*'[1]06'!Y519/'[1]06'!Y56</f>
        <v>49033.837142009455</v>
      </c>
      <c r="X34" s="8">
        <f>+X21*'[1]06'!Z519/'[1]06'!Z56</f>
        <v>48821.491637183011</v>
      </c>
      <c r="Y34" s="8">
        <f>+Y21*'[1]06'!AA519/'[1]06'!AA56</f>
        <v>49350.832365728216</v>
      </c>
      <c r="Z34" s="8">
        <f>+Z21*'[1]06'!AB519/'[1]06'!AB56</f>
        <v>51816.317300397961</v>
      </c>
      <c r="AA34" s="8">
        <f>+AA21*'[1]06'!AC519/'[1]06'!AC56</f>
        <v>57477.01405562352</v>
      </c>
      <c r="AB34" s="8">
        <f>+AB21*'[1]06'!AD519/'[1]06'!AD56</f>
        <v>59667.802589099192</v>
      </c>
      <c r="AC34" s="8">
        <f>+AC21*'[1]06'!AE519/'[1]06'!AE56</f>
        <v>58174.618690216943</v>
      </c>
      <c r="AD34" s="8">
        <f>+AD21*'[1]06'!AF519/'[1]06'!AF56</f>
        <v>68777.803300095504</v>
      </c>
      <c r="AE34" s="8">
        <f>+AE21*'[1]06'!AG519/'[1]06'!AG56</f>
        <v>67123.686196102237</v>
      </c>
      <c r="AF34" s="8">
        <f>+AF21*'[1]06'!AH519/'[1]06'!AH56</f>
        <v>75195.674047192282</v>
      </c>
      <c r="AG34" s="8">
        <f>+AG21*'[1]06'!AI519/'[1]06'!AI56</f>
        <v>71053.185791700409</v>
      </c>
      <c r="AH34" s="8">
        <f>+AH21*'[1]06'!AJ519/'[1]06'!AJ56</f>
        <v>72770.340766317167</v>
      </c>
      <c r="AI34" s="8">
        <f>+AI21*'[1]06'!AK519/'[1]06'!AK56</f>
        <v>84111.409346142216</v>
      </c>
      <c r="AJ34" s="8">
        <f>+AJ21*'[1]06'!AL518/'[1]06'!AL55</f>
        <v>87472.272378860391</v>
      </c>
      <c r="AK34" s="8">
        <f>+AK21*'[1]06'!AM518/'[1]06'!AM55</f>
        <v>93596.070436829556</v>
      </c>
      <c r="AL34" s="8">
        <f>+AL21*'[1]06'!AN518/'[1]06'!AN55</f>
        <v>83553.334988358867</v>
      </c>
      <c r="AM34" s="8">
        <f>+AM21*'[1]06'!AO518/'[1]06'!AO55</f>
        <v>91250.153811123979</v>
      </c>
      <c r="AN34" s="8">
        <f>+AN21*'[1]06'!AP518/'[1]06'!AP55</f>
        <v>103730.51531397275</v>
      </c>
      <c r="AO34" s="8">
        <f>+AO21*'[1]06'!AQ518/'[1]06'!AQ55</f>
        <v>105973.12362082991</v>
      </c>
      <c r="AP34" s="8">
        <f>+AP21*'[1]06'!AR518/'[1]06'!AR55</f>
        <v>105695.8695095579</v>
      </c>
      <c r="AQ34" s="8">
        <f>+AQ21*'[1]06'!AS518/'[1]06'!AS55</f>
        <v>108041.03770526875</v>
      </c>
      <c r="AR34" s="8">
        <f>+AR21*'[1]06'!AT518/'[1]06'!AT55</f>
        <v>102692.45441299432</v>
      </c>
      <c r="AS34" s="8">
        <f>+AS21*'[1]06'!AU518/'[1]06'!AU55</f>
        <v>100344.23385943238</v>
      </c>
      <c r="AT34" s="8">
        <f>+AT21*'[1]06'!AV518/'[1]06'!AV55</f>
        <v>104281.97967181345</v>
      </c>
      <c r="AU34" s="8">
        <f>+AU21*'[1]06'!AW518/'[1]06'!AW55</f>
        <v>106309.20141388291</v>
      </c>
      <c r="AV34" s="8">
        <f>+AV21*'[1]06'!AX518/'[1]06'!AX55</f>
        <v>116647.89523196773</v>
      </c>
      <c r="AW34" s="8">
        <f>+AW21*'[1]06'!AY518/'[1]06'!AY55</f>
        <v>119211.68158644042</v>
      </c>
      <c r="AX34" s="8">
        <f>+AX21*'[1]06'!AZ518/'[1]06'!AZ55</f>
        <v>118949.51957177171</v>
      </c>
      <c r="AY34" s="8">
        <f>+AY21*'[1]06'!BA518/'[1]06'!BA55</f>
        <v>134196.12719261568</v>
      </c>
      <c r="AZ34" s="8">
        <f>+AZ21*'[1]06'!BB518/'[1]06'!BB55</f>
        <v>139728.60951791523</v>
      </c>
      <c r="BA34" s="8">
        <f>+BA21*'[1]06'!BC518/'[1]06'!BC55</f>
        <v>128565.17052549357</v>
      </c>
      <c r="BB34" s="8">
        <f>+BB21*'[1]06'!BD518/'[1]06'!BD55</f>
        <v>142435.64241572403</v>
      </c>
      <c r="BC34" s="8">
        <f>+BC21*'[1]06'!BE518/'[1]06'!BE55</f>
        <v>140362.54573923995</v>
      </c>
      <c r="BD34" s="8">
        <f>+BD21*'[1]06'!BF518/'[1]06'!BF55</f>
        <v>146540.83526074627</v>
      </c>
      <c r="BE34" s="8">
        <f>+BE21*'[1]06'!BG518/'[1]06'!BG55</f>
        <v>147733.04607569982</v>
      </c>
      <c r="BF34" s="8">
        <f>+BF21*'[1]06'!BH518/'[1]06'!BH55</f>
        <v>137695.9117922053</v>
      </c>
      <c r="BG34" s="8">
        <f>+BG21*'[1]06'!BI518/'[1]06'!BI55</f>
        <v>140719</v>
      </c>
      <c r="BH34" s="8">
        <f>+BH21*'[1]06'!BJ518/'[1]06'!BJ55</f>
        <v>129476.31681957185</v>
      </c>
      <c r="BI34" s="8">
        <f>+BI21*'[1]06'!BK518/'[1]06'!BK55</f>
        <v>124005.00579496021</v>
      </c>
      <c r="BJ34" s="8">
        <f>+BJ21*'[1]06'!BL518/'[1]06'!BL55</f>
        <v>149479.28004014748</v>
      </c>
      <c r="BK34" s="8">
        <f>+BK21*'[1]06'!BM518/'[1]06'!BM55</f>
        <v>158552.27261039682</v>
      </c>
      <c r="BL34" s="8">
        <f>+BL21*'[1]06'!BN518/'[1]06'!BN55</f>
        <v>161298.4966825966</v>
      </c>
      <c r="BM34" s="8">
        <f>+BM21*'[1]06'!BO518/'[1]06'!BO55</f>
        <v>151370.87738854322</v>
      </c>
      <c r="BN34" s="8">
        <f>+BN21*'[1]06'!BP518/'[1]06'!BP55</f>
        <v>151565.71089222605</v>
      </c>
      <c r="BO34" s="8">
        <f>+BO21*BO32</f>
        <v>151884.9</v>
      </c>
      <c r="BP34" s="8">
        <f t="shared" ref="BP34:BS34" si="4">+BP21*BP32</f>
        <v>153101.36000000002</v>
      </c>
      <c r="BQ34" s="8">
        <f t="shared" si="4"/>
        <v>154556.16</v>
      </c>
      <c r="BR34" s="8">
        <f t="shared" si="4"/>
        <v>156360.75</v>
      </c>
      <c r="BS34" s="8">
        <f t="shared" si="4"/>
        <v>159424.22</v>
      </c>
    </row>
    <row r="35" spans="1:71" x14ac:dyDescent="0.25">
      <c r="A35" t="s">
        <v>788</v>
      </c>
      <c r="C35" s="44"/>
      <c r="D35" s="8">
        <f>+'[2]01'!F14+'[2]01'!F19+'[2]01'!F21+'[2]01'!$F9+'[2]01'!F25+'[2]01'!F28</f>
        <v>173241.174</v>
      </c>
      <c r="E35" s="44">
        <f>+'[2]01'!G14+'[2]01'!G19+'[2]01'!G21+'[2]01'!$F9+'[2]01'!G25+'[2]01'!G28</f>
        <v>174985.01500000001</v>
      </c>
      <c r="F35" s="44">
        <f>+'[2]01'!H14+'[2]01'!H19+'[2]01'!H21+'[2]01'!$F9+'[2]01'!H25+'[2]01'!H28</f>
        <v>177009.20900000003</v>
      </c>
      <c r="G35" s="44">
        <f>+'[2]01'!I14+'[2]01'!I19+'[2]01'!I21+'[2]01'!$F9+'[2]01'!I25+'[2]01'!I28</f>
        <v>178938.51900000003</v>
      </c>
      <c r="H35" s="44">
        <f>+'[2]01'!J14+'[2]01'!J19+'[2]01'!J21+'[2]01'!$F9+'[2]01'!J25+'[2]01'!J28</f>
        <v>180625.92800000001</v>
      </c>
      <c r="I35" s="44">
        <f>+'[2]01'!K14+'[2]01'!K19+'[2]01'!K21+'[2]01'!$F9+'[2]01'!K25+'[2]01'!K28</f>
        <v>182354.44500000001</v>
      </c>
      <c r="J35" s="44">
        <f>+'[2]01'!L14+'[2]01'!L19+'[2]01'!L21+'[2]01'!$F9+'[2]01'!L25+'[2]01'!L28</f>
        <v>183884.147</v>
      </c>
      <c r="K35" s="44">
        <f>+'[2]01'!M14+'[2]01'!M19+'[2]01'!M21+'[2]01'!$F9+'[2]01'!M25+'[2]01'!M28</f>
        <v>184955.758</v>
      </c>
      <c r="L35" s="44">
        <f>+'[2]01'!N14+'[2]01'!N19+'[2]01'!N21+'[2]01'!$F9+'[2]01'!N25+'[2]01'!N28</f>
        <v>186021.478</v>
      </c>
      <c r="M35" s="44">
        <f>+'[2]01'!O14+'[2]01'!O19+'[2]01'!O21+'[2]01'!$F9+'[2]01'!O25+'[2]01'!O28</f>
        <v>187455.64500000002</v>
      </c>
      <c r="N35" s="44">
        <f>+'[2]01'!P14+'[2]01'!P19+'[2]01'!P21+'[2]01'!$F9+'[2]01'!P25+'[2]01'!P28</f>
        <v>188955.30900000001</v>
      </c>
      <c r="O35" s="44">
        <f>+'[2]01'!Q14+'[2]01'!Q19+'[2]01'!Q21+'[2]01'!$F9+'[2]01'!Q25+'[2]01'!Q28</f>
        <v>190500.37899999999</v>
      </c>
      <c r="P35" s="44">
        <f>+'[2]01'!R14+'[2]01'!R19+'[2]01'!R21+'[2]01'!$F9+'[2]01'!R25+'[2]01'!R28</f>
        <v>191800.834</v>
      </c>
      <c r="Q35" s="44">
        <f>+'[2]01'!S14+'[2]01'!S19+'[2]01'!S21+'[2]01'!$F9+'[2]01'!S25+'[2]01'!S28+'[2]01'!S12+'[2]01'!S16+'[2]01'!S37</f>
        <v>257304.95400000003</v>
      </c>
      <c r="R35" s="44">
        <f>+'[2]01'!T14+'[2]01'!T19+'[2]01'!T21+'[2]01'!$F9+'[2]01'!T25+'[2]01'!T28+'[2]01'!T12+'[2]01'!T16+'[2]01'!T37</f>
        <v>258307.28700000001</v>
      </c>
      <c r="S35" s="44">
        <f>+'[2]01'!U14+'[2]01'!U19+'[2]01'!U21+'[2]01'!$F9+'[2]01'!U25+'[2]01'!U28+'[2]01'!U12+'[2]01'!U16+'[2]01'!U37</f>
        <v>258844.25599999999</v>
      </c>
      <c r="T35" s="44">
        <f>+'[2]01'!V14+'[2]01'!V19+'[2]01'!V21+'[2]01'!$F9+'[2]01'!V25+'[2]01'!V28+'[2]01'!V12+'[2]01'!V16+'[2]01'!V37</f>
        <v>259203.79200000002</v>
      </c>
      <c r="U35" s="44">
        <f>+'[2]01'!W14+'[2]01'!W19+'[2]01'!W21+'[2]01'!$F9+'[2]01'!W25+'[2]01'!W28+'[2]01'!W12+'[2]01'!W16+'[2]01'!W37</f>
        <v>259680.97499999998</v>
      </c>
      <c r="V35" s="44">
        <f>+'[2]01'!X14+'[2]01'!X19+'[2]01'!X21+'[2]01'!$F9+'[2]01'!X25+'[2]01'!X28+'[2]01'!X12+'[2]01'!X16+'[2]01'!X37</f>
        <v>260189.12799999997</v>
      </c>
      <c r="W35" s="44">
        <f>+'[2]01'!Y14+'[2]01'!Y19+'[2]01'!Y21+'[2]01'!$F9+'[2]01'!Y25+'[2]01'!Y28+'[2]01'!Y12+'[2]01'!Y16+'[2]01'!Y37</f>
        <v>260836.50700000001</v>
      </c>
      <c r="X35" s="44">
        <f>+'[2]01'!Z14+'[2]01'!Z19+'[2]01'!Z21+'[2]01'!$F9+'[2]01'!Z25+'[2]01'!Z28+'[2]01'!Z12+'[2]01'!Z16+'[2]01'!Z37</f>
        <v>261661.61299999998</v>
      </c>
      <c r="Y35" s="44">
        <f>+'[2]01'!AA14+'[2]01'!AA19+'[2]01'!AA21+'[2]01'!$F9+'[2]01'!AA25+'[2]01'!AA28+'[2]01'!AA12+'[2]01'!AA16+'[2]01'!AA37+'[2]01'!AA17</f>
        <v>272046.37999999995</v>
      </c>
      <c r="Z35" s="44">
        <f>+'[2]01'!AB14+'[2]01'!AB19+'[2]01'!AB21+'[2]01'!$F9+'[2]01'!AB25+'[2]01'!AB28+'[2]01'!AB12+'[2]01'!AB16+'[2]01'!AB37+'[2]01'!AB17</f>
        <v>272517.33600000001</v>
      </c>
      <c r="AA35" s="44">
        <f>+'[2]01'!AC14+'[2]01'!AC19+'[2]01'!AC21+'[2]01'!$F9+'[2]01'!AC25+'[2]01'!AC28+'[2]01'!AC12+'[2]01'!AC16+'[2]01'!AC37+'[2]01'!AC17</f>
        <v>272775.69499999995</v>
      </c>
      <c r="AB35" s="44">
        <f>+'[2]01'!AD14+'[2]01'!AD19+'[2]01'!AD21+'[2]01'!$F9+'[2]01'!AD25+'[2]01'!AD28+'[2]01'!AD12+'[2]01'!AD16+'[2]01'!AD37+'[2]01'!AD17</f>
        <v>273028.14599999995</v>
      </c>
      <c r="AC35" s="44">
        <f>+'[2]01'!AE14+'[2]01'!AE19+'[2]01'!AE21+'[2]01'!$F9+'[2]01'!AE25+'[2]01'!AE28+'[2]01'!AE12+'[2]01'!AE16+'[2]01'!AE37+'[2]01'!AE17</f>
        <v>273418.41699999996</v>
      </c>
      <c r="AD35" s="44">
        <f>+'[2]01'!AF14+'[2]01'!AF19+'[2]01'!AF21+'[2]01'!$F9+'[2]01'!AF25+'[2]01'!AF28+'[2]01'!AF12+'[2]01'!AF16+'[2]01'!AF37+'[2]01'!AF17+'[2]01'!AF18+'[2]01'!AF31</f>
        <v>322621.614</v>
      </c>
      <c r="AE35" s="44">
        <f>+'[2]01'!AG14+'[2]01'!AG19+'[2]01'!AG21+'[2]01'!$F9+'[2]01'!AG25+'[2]01'!AG28+'[2]01'!AG12+'[2]01'!AG16+'[2]01'!AG37+'[2]01'!AG17+'[2]01'!AG18+'[2]01'!AG31</f>
        <v>323304.326</v>
      </c>
      <c r="AF35" s="44">
        <f>+'[2]01'!AH14+'[2]01'!AH19+'[2]01'!AH21+'[2]01'!$F9+'[2]01'!AH25+'[2]01'!AH28+'[2]01'!AH12+'[2]01'!AH16+'[2]01'!AH37+'[2]01'!AH17+'[2]01'!AH18+'[2]01'!AH31</f>
        <v>324356.09400000004</v>
      </c>
      <c r="AG35" s="44">
        <f>+'[2]01'!AI14+'[2]01'!AI19+'[2]01'!AI21+'[2]01'!$F9+'[2]01'!AI25+'[2]01'!AI28+'[2]01'!AI12+'[2]01'!AI16+'[2]01'!AI37+'[2]01'!AI17+'[2]01'!AI18+'[2]01'!AI31</f>
        <v>325670.21700000006</v>
      </c>
      <c r="AH35" s="44">
        <f>+'[2]01'!AJ14+'[2]01'!AJ19+'[2]01'!AJ21+'[2]01'!$F9+'[2]01'!AJ25+'[2]01'!AJ28+'[2]01'!AJ12+'[2]01'!AJ16+'[2]01'!AJ37+'[2]01'!AJ17+'[2]01'!AJ18+'[2]01'!AJ31</f>
        <v>327628.23799999995</v>
      </c>
      <c r="AI35" s="44">
        <f>+'[2]01'!AK13+'[2]01'!AK19+'[2]01'!AK21+'[2]01'!$F9+'[2]01'!AK25+'[2]01'!AK28+'[2]01'!AK12+'[2]01'!AK16+'[2]01'!AK37+'[2]01'!AK17+'[2]01'!AK18+'[2]01'!AK31</f>
        <v>345217.15400000004</v>
      </c>
      <c r="AJ35" s="44">
        <f>+'[2]01'!AL13+'[2]01'!AL19+'[2]01'!AL21+'[2]01'!$F9+'[2]01'!AL25+'[2]01'!AL28+'[2]01'!AL12+'[2]01'!AL16+'[2]01'!AL37+'[2]01'!AL17+'[2]01'!AL18+'[2]01'!AL31</f>
        <v>346651.64299999998</v>
      </c>
      <c r="AK35" s="44">
        <f>+'[2]01'!AM13+'[2]01'!AM19+'[2]01'!AM21+'[2]01'!$F9+'[2]01'!AM25+'[2]01'!AM28+'[2]01'!AM12+'[2]01'!AM16+'[2]01'!AM37+'[2]01'!AM17+'[2]01'!AM18+'[2]01'!AM31</f>
        <v>347948.51499999996</v>
      </c>
      <c r="AL35" s="44">
        <f>+'[2]01'!AN13+'[2]01'!AN19+'[2]01'!AN21+'[2]01'!$F9+'[2]01'!AN25+'[2]01'!AN28+'[2]01'!AN12+'[2]01'!AN16+'[2]01'!AN37+'[2]01'!AN17+'[2]01'!AN18+'[2]01'!AN31</f>
        <v>348916.64300000004</v>
      </c>
      <c r="AM35" s="44">
        <f>+'[2]01'!AO13+'[2]01'!AO19+'[2]01'!AO21+'[2]01'!$F9+'[2]01'!AO25+'[2]01'!AO28+'[2]01'!AO12+'[2]01'!AO16+'[2]01'!AO37+'[2]01'!AO17+'[2]01'!AO18+'[2]01'!AO31+'[2]01'!AO35+'[2]01'!AO36</f>
        <v>363774.55900000001</v>
      </c>
      <c r="AN35" s="44">
        <f>+'[2]01'!AP13+'[2]01'!AP19+'[2]01'!AP21+'[2]01'!$F9+'[2]01'!AP25+'[2]01'!AP28+'[2]01'!AP12+'[2]01'!AP16+'[2]01'!AP37+'[2]01'!AP17+'[2]01'!AP18+'[2]01'!AP31+'[2]01'!AP35+'[2]01'!AP36</f>
        <v>364707.91899999999</v>
      </c>
      <c r="AO35" s="44">
        <f>+'[2]01'!AQ13+'[2]01'!AQ19+'[2]01'!AQ21+'[2]01'!$F9+'[2]01'!AQ25+'[2]01'!AQ28+'[2]01'!AQ12+'[2]01'!AQ16+'[2]01'!AQ37+'[2]01'!AQ17+'[2]01'!AQ18+'[2]01'!AQ31+'[2]01'!AQ35+'[2]01'!AQ36</f>
        <v>365577.21899999998</v>
      </c>
      <c r="AP35" s="44">
        <f>+'[2]01'!AR13+'[2]01'!AR19+'[2]01'!AR21+'[2]01'!$F9+'[2]01'!AR25+'[2]01'!AR28+'[2]01'!AR12+'[2]01'!AR16+'[2]01'!AR37+'[2]01'!AR17+'[2]01'!AR18+'[2]01'!AR31+'[2]01'!AR35+'[2]01'!AR36</f>
        <v>366372.89900000003</v>
      </c>
      <c r="AQ35" s="44">
        <f>+'[2]01'!AS13+'[2]01'!AS19+'[2]01'!AS21+'[2]01'!$F9+'[2]01'!AS25+'[2]01'!AS28+'[2]01'!AS12+'[2]01'!AS16+'[2]01'!AS37+'[2]01'!AS17+'[2]01'!AS18+'[2]01'!AS31+'[2]01'!AS35+'[2]01'!AS36</f>
        <v>367321.45899999997</v>
      </c>
      <c r="AR35" s="44">
        <f>+'[2]01'!AT13+'[2]01'!AT19+'[2]01'!AT21+'[2]01'!$F9+'[2]01'!AT25+'[2]01'!AT28+'[2]01'!AT12+'[2]01'!AT16+'[2]01'!AT37+'[2]01'!AT17+'[2]01'!AT18+'[2]01'!AT31+'[2]01'!AT35+'[2]01'!AT36</f>
        <v>368510.20900000003</v>
      </c>
      <c r="AS35" s="44">
        <f>+'[2]01'!AU13+'[2]01'!AU19+'[2]01'!AU21+'[2]01'!$F9+'[2]01'!AU25+'[2]01'!AU28+'[2]01'!AU12+'[2]01'!AU16+'[2]01'!AU37+'[2]01'!AU17+'[2]01'!AU18+'[2]01'!AU31+'[2]01'!AU35+'[2]01'!AU36</f>
        <v>369860.859</v>
      </c>
      <c r="AT35" s="44">
        <f>+'[2]01'!AV13+'[2]01'!AV19+'[2]01'!AV21+'[2]01'!$F9+'[2]01'!AV25+'[2]01'!AV28+'[2]01'!AV12+'[2]01'!AV16+'[2]01'!AV37+'[2]01'!AV17+'[2]01'!AV18+'[2]01'!AV31+'[2]01'!AV35+'[2]01'!AV36</f>
        <v>371733.20899999997</v>
      </c>
      <c r="AU35" s="44">
        <f>+'[2]01'!AW13+'[2]01'!AW19+'[2]01'!AW21+'[2]01'!$F9+'[2]01'!AW25+'[2]01'!AW28+'[2]01'!AW12+'[2]01'!AW16+'[2]01'!AW37+'[2]01'!AW17+'[2]01'!AW18+'[2]01'!AW31+'[2]01'!AW35+'[2]01'!AW36</f>
        <v>373770.64900000003</v>
      </c>
      <c r="AV35" s="44">
        <f>+'[2]01'!AX2-'[2]01'!AX10-'[2]01'!AX32-'[2]01'!AX20</f>
        <v>459236.23000000004</v>
      </c>
      <c r="AW35" s="44">
        <f>+'[2]01'!AY2-'[2]01'!AY10-'[2]01'!AY32-'[2]01'!AY20</f>
        <v>461501.09</v>
      </c>
      <c r="AX35" s="44">
        <f>+'[2]01'!AZ2-'[2]01'!AZ10-'[2]01'!AZ32-'[2]01'!AZ20</f>
        <v>463453.38999999996</v>
      </c>
      <c r="AY35" s="44">
        <f>+'[2]01'!BA2-'[2]01'!BA20</f>
        <v>494371.5</v>
      </c>
      <c r="AZ35" s="44">
        <f>+'[2]01'!BB2-'[2]01'!BB20</f>
        <v>496339.26</v>
      </c>
      <c r="BA35" s="44">
        <f>+'[2]01'!BC2-'[2]01'!BC20</f>
        <v>498150.55</v>
      </c>
      <c r="BB35" s="44">
        <f>+'[2]01'!BD2-'[2]01'!BD20</f>
        <v>499394.38</v>
      </c>
      <c r="BC35" s="44">
        <f>+'[2]01'!BE2-'[2]01'!BE20</f>
        <v>500517.62</v>
      </c>
      <c r="BD35" s="44">
        <f>+'[2]01'!BF2-'[2]01'!BF20</f>
        <v>501727.07</v>
      </c>
      <c r="BE35" s="44">
        <f>+'[2]01'!BG2</f>
        <v>507037.29</v>
      </c>
      <c r="BF35" s="44">
        <f>+'[2]01'!BH2</f>
        <v>508234.69</v>
      </c>
      <c r="BG35" s="44">
        <f>+'[2]01'!BI2</f>
        <v>509693.97</v>
      </c>
      <c r="BH35" s="44">
        <f>+'[2]01'!BJ2</f>
        <v>511278.54</v>
      </c>
      <c r="BI35" s="44">
        <f>+'[1]01'!BK2+'[1]01'!BK36</f>
        <v>512431.41</v>
      </c>
      <c r="BJ35" s="44">
        <f>+'[1]01'!BL2+'[1]01'!BL36</f>
        <v>513590.55</v>
      </c>
      <c r="BK35" s="44">
        <f>+'[1]01'!BM2+'[1]01'!BM36</f>
        <v>514881.22</v>
      </c>
      <c r="BL35" s="44">
        <f>+'[1]01'!BN2+'[1]01'!BN36</f>
        <v>515616.63800000004</v>
      </c>
      <c r="BM35" s="44">
        <f>+'[1]01'!BO2</f>
        <v>448973.75900000002</v>
      </c>
      <c r="BN35" s="44">
        <f>+'[1]01'!BP2</f>
        <v>449493.141</v>
      </c>
    </row>
    <row r="36" spans="1:71" x14ac:dyDescent="0.25">
      <c r="A36" t="s">
        <v>996</v>
      </c>
      <c r="C36" s="44"/>
      <c r="D36" s="175">
        <f t="shared" ref="D36" si="5">+D21*1000/D35</f>
        <v>0.12237275649032486</v>
      </c>
      <c r="E36" s="175">
        <f t="shared" ref="E36" si="6">+E21*1000/E35</f>
        <v>0.1943023521185514</v>
      </c>
      <c r="F36" s="175">
        <f t="shared" ref="F36" si="7">+F21*1000/F35</f>
        <v>0.23445107875715096</v>
      </c>
      <c r="G36" s="175">
        <f t="shared" ref="G36" si="8">+G21*1000/G35</f>
        <v>0.22242276410033321</v>
      </c>
      <c r="H36" s="175">
        <f t="shared" ref="H36" si="9">+H21*1000/H35</f>
        <v>0.25909901484353892</v>
      </c>
      <c r="I36" s="175">
        <f t="shared" ref="I36" si="10">+I21*1000/I35</f>
        <v>0.42006105198038907</v>
      </c>
      <c r="J36" s="175">
        <f t="shared" ref="J36" si="11">+J21*1000/J35</f>
        <v>0.68086347867714769</v>
      </c>
      <c r="K36" s="175">
        <f t="shared" ref="K36" si="12">+K21*1000/K35</f>
        <v>2.5741291060535678</v>
      </c>
      <c r="L36" s="175">
        <f t="shared" ref="L36" si="13">+L21*1000/L35</f>
        <v>7.9985387493803266</v>
      </c>
      <c r="M36" s="175">
        <f t="shared" ref="M36" si="14">+M21*1000/M35</f>
        <v>10.161337099237528</v>
      </c>
      <c r="N36" s="175">
        <f t="shared" ref="N36" si="15">+N21*1000/N35</f>
        <v>17.915347379839957</v>
      </c>
      <c r="O36" s="175">
        <f t="shared" ref="O36" si="16">+O21*1000/O35</f>
        <v>11.585803721681835</v>
      </c>
      <c r="P36" s="175">
        <f t="shared" ref="P36" si="17">+P21*1000/P35</f>
        <v>16.278865607018162</v>
      </c>
      <c r="Q36" s="175">
        <f t="shared" ref="Q36" si="18">+Q21*1000/Q35</f>
        <v>17.509184840646324</v>
      </c>
      <c r="R36" s="175">
        <f t="shared" ref="R36" si="19">+R21*1000/R35</f>
        <v>18.684722587791338</v>
      </c>
      <c r="S36" s="175">
        <f t="shared" ref="S36" si="20">+S21*1000/S35</f>
        <v>22.472586758888713</v>
      </c>
      <c r="T36" s="175">
        <f t="shared" ref="T36" si="21">+T21*1000/T35</f>
        <v>29.177042286480127</v>
      </c>
      <c r="U36" s="175">
        <f t="shared" ref="U36" si="22">+U21*1000/U35</f>
        <v>33.640893407766974</v>
      </c>
      <c r="V36" s="175">
        <f t="shared" ref="V36" si="23">+V21*1000/V35</f>
        <v>46.280949909636504</v>
      </c>
      <c r="W36" s="175">
        <f t="shared" ref="W36" si="24">+W21*1000/W35</f>
        <v>54.519592228705925</v>
      </c>
      <c r="X36" s="175">
        <f t="shared" ref="X36" si="25">+X21*1000/X35</f>
        <v>60.602316932136318</v>
      </c>
      <c r="Y36" s="175">
        <f t="shared" ref="Y36" si="26">+Y21*1000/Y35</f>
        <v>65.158007248616954</v>
      </c>
      <c r="Z36" s="175">
        <f>+Z21*1000/Z35</f>
        <v>75.113019598870579</v>
      </c>
      <c r="AA36" s="175">
        <f>+AA21*1000/AA35</f>
        <v>89.839382500702655</v>
      </c>
      <c r="AB36" s="175">
        <f t="shared" ref="AB36" si="27">+AB21*1000/AB35</f>
        <v>99.189041118127079</v>
      </c>
      <c r="AC36" s="175">
        <f t="shared" ref="AC36" si="28">+AC21*1000/AC35</f>
        <v>101.921810190277</v>
      </c>
      <c r="AD36" s="175">
        <f t="shared" ref="AD36" si="29">+AD21*1000/AD35</f>
        <v>107.48008966318046</v>
      </c>
      <c r="AE36" s="175">
        <f t="shared" ref="AE36" si="30">+AE21*1000/AE35</f>
        <v>108.52932416376018</v>
      </c>
      <c r="AF36" s="175">
        <f t="shared" ref="AF36" si="31">+AF21*1000/AF35</f>
        <v>126.47118632523672</v>
      </c>
      <c r="AG36" s="175">
        <f t="shared" ref="AG36" si="32">+AG21*1000/AG35</f>
        <v>125.14837977953628</v>
      </c>
      <c r="AH36" s="175">
        <f t="shared" ref="AH36" si="33">+AH21*1000/AH35</f>
        <v>134.49054412702975</v>
      </c>
      <c r="AI36" s="175">
        <f t="shared" ref="AI36:AJ36" si="34">+AI21*1000/AI35</f>
        <v>155.00562292452011</v>
      </c>
      <c r="AJ36" s="175">
        <f t="shared" ref="AJ36" si="35">+AJ21*1000/AJ35</f>
        <v>168.72904306413457</v>
      </c>
      <c r="AK36" s="175">
        <f t="shared" ref="AK36" si="36">+AK21*1000/AK35</f>
        <v>186.18674087458027</v>
      </c>
      <c r="AL36" s="175">
        <f>+AL21*1000/AL35</f>
        <v>169.87753719732996</v>
      </c>
      <c r="AM36" s="175">
        <f t="shared" ref="AM36" si="37">+AM21*1000/AM35</f>
        <v>182.93582757116334</v>
      </c>
      <c r="AN36" s="175">
        <f t="shared" ref="AN36" si="38">+AN21*1000/AN35</f>
        <v>211.21614307475457</v>
      </c>
      <c r="AO36" s="175">
        <f t="shared" ref="AO36" si="39">+AO21*1000/AO35</f>
        <v>218.3371825474716</v>
      </c>
      <c r="AP36" s="175">
        <f t="shared" ref="AP36" si="40">+AP21*1000/AP35</f>
        <v>220.75350065671751</v>
      </c>
      <c r="AQ36" s="175">
        <f t="shared" ref="AQ36" si="41">+AQ21*1000/AQ35</f>
        <v>227.29845467590829</v>
      </c>
      <c r="AR36" s="175">
        <f t="shared" ref="AR36" si="42">+AR21*1000/AR35</f>
        <v>218.30847025461918</v>
      </c>
      <c r="AS36" s="175">
        <f t="shared" ref="AS36" si="43">+AS21*1000/AS35</f>
        <v>217.80542071363112</v>
      </c>
      <c r="AT36" s="175">
        <f t="shared" ref="AT36" si="44">+AT21*1000/AT35</f>
        <v>230.71842365313131</v>
      </c>
      <c r="AU36" s="175">
        <f t="shared" ref="AU36" si="45">+AU21*1000/AU35</f>
        <v>239.12364504576172</v>
      </c>
      <c r="AV36" s="175">
        <f t="shared" ref="AV36" si="46">+AV21*1000/AV35</f>
        <v>217.60957318197649</v>
      </c>
      <c r="AW36" s="175">
        <f t="shared" ref="AW36" si="47">+AW21*1000/AW35</f>
        <v>225.35071368953862</v>
      </c>
      <c r="AX36" s="175">
        <f>+AX21*1000/AX35</f>
        <v>228.30515923079128</v>
      </c>
      <c r="AY36" s="175">
        <f t="shared" ref="AY36" si="48">+AY21*1000/AY35</f>
        <v>247.16230607953736</v>
      </c>
      <c r="AZ36" s="175">
        <f t="shared" ref="AZ36:BK36" si="49">+AZ21*1000/AZ35</f>
        <v>261.27491909465311</v>
      </c>
      <c r="BA36" s="175">
        <f t="shared" si="49"/>
        <v>241.78433608072902</v>
      </c>
      <c r="BB36" s="175">
        <f t="shared" si="49"/>
        <v>268.90370692597702</v>
      </c>
      <c r="BC36" s="175">
        <f t="shared" si="49"/>
        <v>267.12346310605409</v>
      </c>
      <c r="BD36" s="175">
        <f t="shared" si="49"/>
        <v>281.74680708377963</v>
      </c>
      <c r="BE36" s="175">
        <f t="shared" si="49"/>
        <v>284.56486898626332</v>
      </c>
      <c r="BF36" s="175">
        <f t="shared" si="49"/>
        <v>267.12462307521747</v>
      </c>
      <c r="BG36" s="175">
        <f t="shared" si="49"/>
        <v>276.08527524859676</v>
      </c>
      <c r="BH36" s="175">
        <f t="shared" si="49"/>
        <v>255.6219159912325</v>
      </c>
      <c r="BI36" s="175">
        <f t="shared" si="49"/>
        <v>246.84669505329504</v>
      </c>
      <c r="BJ36" s="175">
        <f t="shared" si="49"/>
        <v>300.9498519783902</v>
      </c>
      <c r="BK36" s="175">
        <f t="shared" si="49"/>
        <v>323.78147332699376</v>
      </c>
      <c r="BL36" s="175">
        <f t="shared" ref="BL36:BN36" si="50">+BL21*1000/BL35</f>
        <v>333.97099183599266</v>
      </c>
      <c r="BM36" s="175">
        <f t="shared" si="50"/>
        <v>364.12595774890264</v>
      </c>
      <c r="BN36" s="175">
        <f t="shared" si="50"/>
        <v>369.06458601556278</v>
      </c>
    </row>
    <row r="37" spans="1:71" x14ac:dyDescent="0.25">
      <c r="A37" t="s">
        <v>998</v>
      </c>
      <c r="B37">
        <v>1</v>
      </c>
      <c r="C37" s="44">
        <v>1</v>
      </c>
      <c r="D37" s="44">
        <f>+D34*1000/D35</f>
        <v>1.5148800678860093</v>
      </c>
      <c r="E37" s="44">
        <f t="shared" ref="E37:BN37" si="51">+E34*1000/E35</f>
        <v>2.321188958297578</v>
      </c>
      <c r="F37" s="44">
        <f t="shared" si="51"/>
        <v>2.6869883659464198</v>
      </c>
      <c r="G37" s="44">
        <f t="shared" si="51"/>
        <v>2.4459831533767002</v>
      </c>
      <c r="H37" s="44">
        <f t="shared" si="51"/>
        <v>2.7304508821124251</v>
      </c>
      <c r="I37" s="44">
        <f>+J90*1000/I35</f>
        <v>1.1715714273733961</v>
      </c>
      <c r="J37" s="44">
        <f t="shared" si="51"/>
        <v>6.5819244214290009</v>
      </c>
      <c r="K37" s="44">
        <f t="shared" si="51"/>
        <v>24.09280470848103</v>
      </c>
      <c r="L37" s="44">
        <f t="shared" si="51"/>
        <v>72.359695748630088</v>
      </c>
      <c r="M37" s="44">
        <f t="shared" si="51"/>
        <v>87.26907565841185</v>
      </c>
      <c r="N37" s="44">
        <f t="shared" si="51"/>
        <v>144.06209045281292</v>
      </c>
      <c r="O37" s="44">
        <f t="shared" si="51"/>
        <v>86.907585409247588</v>
      </c>
      <c r="P37" s="44">
        <f t="shared" si="51"/>
        <v>114.66636611955889</v>
      </c>
      <c r="Q37" s="44">
        <f t="shared" si="51"/>
        <v>113.18570102529851</v>
      </c>
      <c r="R37" s="44">
        <f t="shared" si="51"/>
        <v>106.98626715423916</v>
      </c>
      <c r="S37" s="44">
        <f t="shared" si="51"/>
        <v>113.30130052462488</v>
      </c>
      <c r="T37" s="44">
        <f t="shared" si="51"/>
        <v>132.75440130305878</v>
      </c>
      <c r="U37" s="44">
        <f t="shared" si="51"/>
        <v>138.94991947676013</v>
      </c>
      <c r="V37" s="44">
        <f t="shared" si="51"/>
        <v>175.21975162673812</v>
      </c>
      <c r="W37" s="44">
        <f t="shared" si="51"/>
        <v>187.98686466848542</v>
      </c>
      <c r="X37" s="44">
        <f t="shared" si="51"/>
        <v>186.58255247086248</v>
      </c>
      <c r="Y37" s="44">
        <f t="shared" si="51"/>
        <v>181.40595131509644</v>
      </c>
      <c r="Z37" s="44">
        <f>+Z34*1000/Z35</f>
        <v>190.13952675802599</v>
      </c>
      <c r="AA37" s="44">
        <f t="shared" si="51"/>
        <v>210.71164003678379</v>
      </c>
      <c r="AB37" s="44">
        <f t="shared" si="51"/>
        <v>218.54084812596281</v>
      </c>
      <c r="AC37" s="44">
        <f t="shared" si="51"/>
        <v>212.76774011246269</v>
      </c>
      <c r="AD37" s="44">
        <f t="shared" si="51"/>
        <v>213.18411512284945</v>
      </c>
      <c r="AE37" s="44">
        <f t="shared" si="51"/>
        <v>207.61765555868939</v>
      </c>
      <c r="AF37" s="44">
        <f t="shared" si="51"/>
        <v>231.83061899614646</v>
      </c>
      <c r="AG37" s="44">
        <f t="shared" si="51"/>
        <v>218.17526467794994</v>
      </c>
      <c r="AH37" s="44">
        <f t="shared" si="51"/>
        <v>222.11254197911106</v>
      </c>
      <c r="AI37" s="44">
        <f>+AI34*1000/AI35</f>
        <v>243.64782679988784</v>
      </c>
      <c r="AJ37" s="44">
        <f t="shared" ref="AJ37:BN37" si="52">+AJ34*1000/AJ35</f>
        <v>252.33479819064462</v>
      </c>
      <c r="AK37" s="44">
        <f t="shared" si="52"/>
        <v>268.99402182196286</v>
      </c>
      <c r="AL37" s="44">
        <f t="shared" si="52"/>
        <v>239.46503173355035</v>
      </c>
      <c r="AM37" s="44">
        <f t="shared" si="52"/>
        <v>250.8425934511929</v>
      </c>
      <c r="AN37" s="44">
        <f t="shared" si="52"/>
        <v>284.42079239297448</v>
      </c>
      <c r="AO37" s="44">
        <f t="shared" si="52"/>
        <v>289.87890413606414</v>
      </c>
      <c r="AP37" s="44">
        <f t="shared" si="52"/>
        <v>288.49259810987792</v>
      </c>
      <c r="AQ37" s="44">
        <f t="shared" si="52"/>
        <v>294.13211523062353</v>
      </c>
      <c r="AR37" s="44">
        <f t="shared" si="52"/>
        <v>278.66922518012063</v>
      </c>
      <c r="AS37" s="44">
        <f t="shared" si="52"/>
        <v>271.30265724990483</v>
      </c>
      <c r="AT37" s="44">
        <f t="shared" si="52"/>
        <v>280.52909222811314</v>
      </c>
      <c r="AU37" s="44">
        <f t="shared" si="52"/>
        <v>284.42362100476998</v>
      </c>
      <c r="AV37" s="44">
        <f t="shared" si="52"/>
        <v>254.00412165209119</v>
      </c>
      <c r="AW37" s="44">
        <f t="shared" si="52"/>
        <v>258.31289279607205</v>
      </c>
      <c r="AX37" s="44">
        <f t="shared" si="52"/>
        <v>256.659077564999</v>
      </c>
      <c r="AY37" s="44">
        <f t="shared" si="52"/>
        <v>271.44794388959656</v>
      </c>
      <c r="AZ37" s="44">
        <f t="shared" si="52"/>
        <v>281.51835000502524</v>
      </c>
      <c r="BA37" s="44">
        <f t="shared" si="52"/>
        <v>258.08497155226178</v>
      </c>
      <c r="BB37" s="44">
        <f t="shared" si="52"/>
        <v>285.21675076864909</v>
      </c>
      <c r="BC37" s="44">
        <f t="shared" si="52"/>
        <v>280.43477418285488</v>
      </c>
      <c r="BD37" s="44">
        <f t="shared" si="52"/>
        <v>292.0728101450581</v>
      </c>
      <c r="BE37" s="44">
        <f t="shared" si="52"/>
        <v>291.36524865005458</v>
      </c>
      <c r="BF37" s="44">
        <f t="shared" si="52"/>
        <v>270.92977811531381</v>
      </c>
      <c r="BG37" s="44">
        <f t="shared" si="52"/>
        <v>276.08527524859676</v>
      </c>
      <c r="BH37" s="44">
        <f t="shared" si="52"/>
        <v>253.24027255196719</v>
      </c>
      <c r="BI37" s="44">
        <f t="shared" si="52"/>
        <v>241.99337389361088</v>
      </c>
      <c r="BJ37" s="44">
        <f t="shared" si="52"/>
        <v>291.0475670554053</v>
      </c>
      <c r="BK37" s="44">
        <f t="shared" si="52"/>
        <v>307.93951391429039</v>
      </c>
      <c r="BL37" s="44">
        <f t="shared" si="52"/>
        <v>312.82640007166833</v>
      </c>
      <c r="BM37" s="44">
        <f t="shared" si="52"/>
        <v>337.14860691567327</v>
      </c>
      <c r="BN37" s="44">
        <f t="shared" si="52"/>
        <v>337.19248875529792</v>
      </c>
    </row>
    <row r="38" spans="1:71" x14ac:dyDescent="0.25">
      <c r="A38" t="s">
        <v>999</v>
      </c>
      <c r="D38" s="178">
        <f>+D34*1000/D35</f>
        <v>1.5148800678860093</v>
      </c>
      <c r="E38" s="178">
        <f t="shared" ref="E38:BN38" si="53">+E34*1000/E35</f>
        <v>2.321188958297578</v>
      </c>
      <c r="F38" s="178">
        <f t="shared" si="53"/>
        <v>2.6869883659464198</v>
      </c>
      <c r="G38" s="178">
        <f t="shared" si="53"/>
        <v>2.4459831533767002</v>
      </c>
      <c r="H38" s="178">
        <f t="shared" si="53"/>
        <v>2.7304508821124251</v>
      </c>
      <c r="I38" s="178">
        <f>+I90*1000/I35</f>
        <v>0.25405996233809097</v>
      </c>
      <c r="J38" s="178">
        <f t="shared" si="53"/>
        <v>6.5819244214290009</v>
      </c>
      <c r="K38" s="178">
        <f t="shared" si="53"/>
        <v>24.09280470848103</v>
      </c>
      <c r="L38" s="178">
        <f t="shared" si="53"/>
        <v>72.359695748630088</v>
      </c>
      <c r="M38" s="178">
        <f t="shared" si="53"/>
        <v>87.26907565841185</v>
      </c>
      <c r="N38" s="178">
        <f t="shared" si="53"/>
        <v>144.06209045281292</v>
      </c>
      <c r="O38" s="178">
        <f t="shared" si="53"/>
        <v>86.907585409247588</v>
      </c>
      <c r="P38" s="178">
        <f t="shared" si="53"/>
        <v>114.66636611955889</v>
      </c>
      <c r="Q38" s="178">
        <f t="shared" si="53"/>
        <v>113.18570102529851</v>
      </c>
      <c r="R38" s="178">
        <f t="shared" si="53"/>
        <v>106.98626715423916</v>
      </c>
      <c r="S38" s="178">
        <f t="shared" si="53"/>
        <v>113.30130052462488</v>
      </c>
      <c r="T38" s="178">
        <f t="shared" si="53"/>
        <v>132.75440130305878</v>
      </c>
      <c r="U38" s="178">
        <f t="shared" si="53"/>
        <v>138.94991947676013</v>
      </c>
      <c r="V38" s="178">
        <f t="shared" si="53"/>
        <v>175.21975162673812</v>
      </c>
      <c r="W38" s="178">
        <f t="shared" si="53"/>
        <v>187.98686466848542</v>
      </c>
      <c r="X38" s="178">
        <f t="shared" si="53"/>
        <v>186.58255247086248</v>
      </c>
      <c r="Y38" s="178">
        <f t="shared" si="53"/>
        <v>181.40595131509644</v>
      </c>
      <c r="Z38" s="178">
        <f t="shared" si="53"/>
        <v>190.13952675802599</v>
      </c>
      <c r="AA38" s="178">
        <f t="shared" si="53"/>
        <v>210.71164003678379</v>
      </c>
      <c r="AB38" s="178">
        <f t="shared" si="53"/>
        <v>218.54084812596281</v>
      </c>
      <c r="AC38" s="178">
        <f t="shared" si="53"/>
        <v>212.76774011246269</v>
      </c>
      <c r="AD38" s="178">
        <f t="shared" si="53"/>
        <v>213.18411512284945</v>
      </c>
      <c r="AE38" s="178">
        <f t="shared" si="53"/>
        <v>207.61765555868939</v>
      </c>
      <c r="AF38" s="178">
        <f t="shared" si="53"/>
        <v>231.83061899614646</v>
      </c>
      <c r="AG38" s="178">
        <f t="shared" si="53"/>
        <v>218.17526467794994</v>
      </c>
      <c r="AH38" s="178">
        <f t="shared" si="53"/>
        <v>222.11254197911106</v>
      </c>
      <c r="AI38" s="178">
        <f t="shared" si="53"/>
        <v>243.64782679988784</v>
      </c>
      <c r="AJ38" s="178">
        <f t="shared" si="53"/>
        <v>252.33479819064462</v>
      </c>
      <c r="AK38" s="178">
        <f t="shared" si="53"/>
        <v>268.99402182196286</v>
      </c>
      <c r="AL38" s="178">
        <f t="shared" si="53"/>
        <v>239.46503173355035</v>
      </c>
      <c r="AM38" s="178">
        <f t="shared" si="53"/>
        <v>250.8425934511929</v>
      </c>
      <c r="AN38" s="178">
        <f t="shared" si="53"/>
        <v>284.42079239297448</v>
      </c>
      <c r="AO38" s="178">
        <f t="shared" si="53"/>
        <v>289.87890413606414</v>
      </c>
      <c r="AP38" s="178">
        <f t="shared" si="53"/>
        <v>288.49259810987792</v>
      </c>
      <c r="AQ38" s="178">
        <f t="shared" si="53"/>
        <v>294.13211523062353</v>
      </c>
      <c r="AR38" s="178">
        <f t="shared" si="53"/>
        <v>278.66922518012063</v>
      </c>
      <c r="AS38" s="178">
        <f t="shared" si="53"/>
        <v>271.30265724990483</v>
      </c>
      <c r="AT38" s="178">
        <f t="shared" si="53"/>
        <v>280.52909222811314</v>
      </c>
      <c r="AU38" s="178">
        <f t="shared" si="53"/>
        <v>284.42362100476998</v>
      </c>
      <c r="AV38" s="178">
        <f t="shared" si="53"/>
        <v>254.00412165209119</v>
      </c>
      <c r="AW38" s="178">
        <f t="shared" si="53"/>
        <v>258.31289279607205</v>
      </c>
      <c r="AX38" s="178">
        <f t="shared" si="53"/>
        <v>256.659077564999</v>
      </c>
      <c r="AY38" s="178">
        <f t="shared" si="53"/>
        <v>271.44794388959656</v>
      </c>
      <c r="AZ38" s="178">
        <f t="shared" si="53"/>
        <v>281.51835000502524</v>
      </c>
      <c r="BA38" s="178">
        <f t="shared" si="53"/>
        <v>258.08497155226178</v>
      </c>
      <c r="BB38" s="178">
        <f t="shared" si="53"/>
        <v>285.21675076864909</v>
      </c>
      <c r="BC38" s="178">
        <f t="shared" si="53"/>
        <v>280.43477418285488</v>
      </c>
      <c r="BD38" s="178">
        <f t="shared" si="53"/>
        <v>292.0728101450581</v>
      </c>
      <c r="BE38" s="178">
        <f t="shared" si="53"/>
        <v>291.36524865005458</v>
      </c>
      <c r="BF38" s="178">
        <f t="shared" si="53"/>
        <v>270.92977811531381</v>
      </c>
      <c r="BG38" s="178">
        <f t="shared" si="53"/>
        <v>276.08527524859676</v>
      </c>
      <c r="BH38" s="178">
        <f t="shared" si="53"/>
        <v>253.24027255196719</v>
      </c>
      <c r="BI38" s="178">
        <f t="shared" si="53"/>
        <v>241.99337389361088</v>
      </c>
      <c r="BJ38" s="178">
        <f t="shared" si="53"/>
        <v>291.0475670554053</v>
      </c>
      <c r="BK38" s="178">
        <f t="shared" si="53"/>
        <v>307.93951391429039</v>
      </c>
      <c r="BL38" s="178">
        <f t="shared" si="53"/>
        <v>312.82640007166833</v>
      </c>
      <c r="BM38" s="178">
        <f t="shared" si="53"/>
        <v>337.14860691567327</v>
      </c>
      <c r="BN38" s="178">
        <f t="shared" si="53"/>
        <v>337.19248875529792</v>
      </c>
    </row>
    <row r="58" spans="1:71" x14ac:dyDescent="0.25">
      <c r="AJ58" s="8"/>
    </row>
    <row r="59" spans="1:71" x14ac:dyDescent="0.25">
      <c r="BO59" s="183">
        <v>0.9</v>
      </c>
      <c r="BP59" s="183">
        <v>0.89</v>
      </c>
      <c r="BQ59" s="183">
        <v>0.88</v>
      </c>
      <c r="BR59" s="183">
        <v>0.87</v>
      </c>
      <c r="BS59" s="183">
        <v>0.86</v>
      </c>
    </row>
    <row r="61" spans="1:71" s="178" customFormat="1" x14ac:dyDescent="0.25">
      <c r="A61" s="178" t="s">
        <v>995</v>
      </c>
      <c r="I61" s="178">
        <f>+I8+I10</f>
        <v>28.7</v>
      </c>
      <c r="J61" s="178">
        <f t="shared" ref="J61:M61" si="54">+J8+J10</f>
        <v>50.7</v>
      </c>
      <c r="K61" s="178">
        <f t="shared" si="54"/>
        <v>340</v>
      </c>
      <c r="L61" s="178">
        <f t="shared" si="54"/>
        <v>1293.7</v>
      </c>
      <c r="M61" s="178">
        <f t="shared" si="54"/>
        <v>1719.8999999999999</v>
      </c>
      <c r="N61" s="178">
        <f>+N8+N10</f>
        <v>3166.5</v>
      </c>
      <c r="O61" s="178">
        <f t="shared" ref="O61:BL61" si="55">+O8+O10</f>
        <v>1817.1</v>
      </c>
      <c r="P61" s="178">
        <f t="shared" si="55"/>
        <v>2538.7999999999997</v>
      </c>
      <c r="Q61" s="178">
        <f t="shared" si="55"/>
        <v>3625.2000000000003</v>
      </c>
      <c r="R61" s="178">
        <f t="shared" si="55"/>
        <v>3497.6000000000004</v>
      </c>
      <c r="S61" s="178">
        <f t="shared" si="55"/>
        <v>4404.3999999999996</v>
      </c>
      <c r="T61" s="178">
        <f t="shared" si="55"/>
        <v>5748.8</v>
      </c>
      <c r="U61" s="178">
        <f t="shared" si="55"/>
        <v>6700.1</v>
      </c>
      <c r="V61" s="178">
        <f t="shared" si="55"/>
        <v>9004.9</v>
      </c>
      <c r="W61" s="178">
        <f t="shared" si="55"/>
        <v>10673.6</v>
      </c>
      <c r="X61" s="178">
        <f t="shared" si="55"/>
        <v>11606.5</v>
      </c>
      <c r="Y61" s="178">
        <f t="shared" si="55"/>
        <v>11603.6</v>
      </c>
      <c r="Z61" s="178">
        <f t="shared" si="55"/>
        <v>12910.599999999999</v>
      </c>
      <c r="AA61" s="178">
        <f t="shared" si="55"/>
        <v>16361.099999999999</v>
      </c>
      <c r="AB61" s="178">
        <f t="shared" si="55"/>
        <v>18926</v>
      </c>
      <c r="AC61" s="178">
        <f t="shared" si="55"/>
        <v>20413.3</v>
      </c>
      <c r="AD61" s="178">
        <f t="shared" si="55"/>
        <v>22889.3</v>
      </c>
      <c r="AE61" s="178">
        <f t="shared" si="55"/>
        <v>23739.599999999999</v>
      </c>
      <c r="AF61" s="178">
        <f t="shared" si="55"/>
        <v>27536.100000000002</v>
      </c>
      <c r="AG61" s="178">
        <f t="shared" si="55"/>
        <v>25750.400000000001</v>
      </c>
      <c r="AH61" s="178">
        <f t="shared" si="55"/>
        <v>27429.899999999998</v>
      </c>
      <c r="AI61" s="178">
        <f t="shared" si="55"/>
        <v>33188.6</v>
      </c>
      <c r="AJ61" s="178">
        <f t="shared" si="55"/>
        <v>34112.400000000001</v>
      </c>
      <c r="AK61" s="178">
        <f t="shared" si="55"/>
        <v>37850</v>
      </c>
      <c r="AL61" s="178">
        <f t="shared" si="55"/>
        <v>35429.300000000003</v>
      </c>
      <c r="AM61" s="178">
        <f t="shared" si="55"/>
        <v>37021</v>
      </c>
      <c r="AN61" s="178">
        <f t="shared" si="55"/>
        <v>42684.5</v>
      </c>
      <c r="AO61" s="178">
        <f t="shared" si="55"/>
        <v>44003</v>
      </c>
      <c r="AP61" s="178">
        <f t="shared" si="55"/>
        <v>42589.5</v>
      </c>
      <c r="AQ61" s="178">
        <f t="shared" si="55"/>
        <v>43242.6</v>
      </c>
      <c r="AR61" s="178">
        <f t="shared" si="55"/>
        <v>41828</v>
      </c>
      <c r="AS61" s="178">
        <f t="shared" si="55"/>
        <v>43474.299999999996</v>
      </c>
      <c r="AT61" s="178">
        <f t="shared" si="55"/>
        <v>44731.9</v>
      </c>
      <c r="AU61" s="178">
        <f t="shared" si="55"/>
        <v>46704.100000000006</v>
      </c>
      <c r="AV61" s="178">
        <f t="shared" si="55"/>
        <v>46354.9</v>
      </c>
      <c r="AW61" s="178">
        <f t="shared" si="55"/>
        <v>51290.100000000006</v>
      </c>
      <c r="AX61" s="178">
        <f t="shared" si="55"/>
        <v>53032</v>
      </c>
      <c r="AY61" s="178">
        <f t="shared" si="55"/>
        <v>55143</v>
      </c>
      <c r="AZ61" s="178">
        <f t="shared" si="55"/>
        <v>59193</v>
      </c>
      <c r="BA61" s="178">
        <f t="shared" si="55"/>
        <v>56333</v>
      </c>
      <c r="BB61" s="178">
        <f t="shared" si="55"/>
        <v>59955</v>
      </c>
      <c r="BC61" s="178">
        <f t="shared" si="55"/>
        <v>59888</v>
      </c>
      <c r="BD61" s="178">
        <f t="shared" si="55"/>
        <v>60810</v>
      </c>
      <c r="BE61" s="178">
        <f t="shared" si="55"/>
        <v>61298</v>
      </c>
      <c r="BF61" s="178">
        <f t="shared" si="55"/>
        <v>59303</v>
      </c>
      <c r="BG61" s="178">
        <f t="shared" si="55"/>
        <v>59599</v>
      </c>
      <c r="BH61" s="178">
        <f t="shared" si="55"/>
        <v>59909</v>
      </c>
      <c r="BI61" s="178">
        <f t="shared" si="55"/>
        <v>60191</v>
      </c>
      <c r="BJ61" s="178">
        <f t="shared" si="55"/>
        <v>60267</v>
      </c>
      <c r="BK61" s="178">
        <f t="shared" si="55"/>
        <v>60344</v>
      </c>
      <c r="BL61" s="178">
        <f t="shared" si="55"/>
        <v>60421</v>
      </c>
      <c r="BM61" s="178">
        <f>+BM8+BM10</f>
        <v>58100</v>
      </c>
      <c r="BN61" s="178">
        <f t="shared" ref="BN61:BS61" si="56">+BN8+BN10</f>
        <v>59049</v>
      </c>
      <c r="BO61" s="178">
        <f t="shared" si="56"/>
        <v>53627</v>
      </c>
      <c r="BP61" s="178">
        <f t="shared" si="56"/>
        <v>53758</v>
      </c>
      <c r="BQ61" s="178">
        <f t="shared" si="56"/>
        <v>53890</v>
      </c>
      <c r="BR61" s="178">
        <f t="shared" si="56"/>
        <v>54022</v>
      </c>
      <c r="BS61" s="178">
        <f t="shared" si="56"/>
        <v>54156</v>
      </c>
    </row>
    <row r="62" spans="1:71" s="178" customFormat="1" x14ac:dyDescent="0.25">
      <c r="A62" s="178" t="s">
        <v>1000</v>
      </c>
      <c r="J62" s="8">
        <f>+J61*'[1]06'!L519/'[1]06'!L56</f>
        <v>490.11817877910619</v>
      </c>
      <c r="K62" s="8">
        <f>+K61*'[1]06'!M519/'[1]06'!M56</f>
        <v>3182.2621412498352</v>
      </c>
      <c r="L62" s="8">
        <f>+L61*'[1]06'!N519/'[1]06'!N56</f>
        <v>11703.6050362643</v>
      </c>
      <c r="M62" s="8">
        <f>+M61*'[1]06'!O519/'[1]06'!O56</f>
        <v>14771.095748429121</v>
      </c>
      <c r="N62" s="8">
        <f>+N61*'[1]06'!P519/'[1]06'!P56</f>
        <v>25462.671738766319</v>
      </c>
      <c r="O62" s="8">
        <f>+O61*'[1]06'!Q519/'[1]06'!Q56</f>
        <v>13630.454756592377</v>
      </c>
      <c r="P62" s="8">
        <f>+P61*'[1]06'!R519/'[1]06'!R56</f>
        <v>17883.001023046116</v>
      </c>
      <c r="Q62" s="8">
        <f>+Q61*'[1]06'!S519/'[1]06'!S56</f>
        <v>23434.603443352869</v>
      </c>
      <c r="R62" s="8">
        <f>+R61*'[1]06'!T519/'[1]06'!T56</f>
        <v>20026.798163070795</v>
      </c>
      <c r="S62" s="8">
        <f>+S61*'[1]06'!U519/'[1]06'!U56</f>
        <v>22205.910400291406</v>
      </c>
      <c r="T62" s="8">
        <f>+T61*'[1]06'!V519/'[1]06'!V56</f>
        <v>26156.81516713095</v>
      </c>
      <c r="U62" s="8">
        <f>+U61*'[1]06'!W519/'[1]06'!W56</f>
        <v>27674.008065175141</v>
      </c>
      <c r="V62" s="8">
        <f>+V61*'[1]06'!X519/'[1]06'!X56</f>
        <v>34092.566045086314</v>
      </c>
      <c r="W62" s="8">
        <f>+W61*'[1]06'!Y519/'[1]06'!Y56</f>
        <v>36803.220946855785</v>
      </c>
      <c r="X62" s="8">
        <f>+X61*'[1]06'!Z519/'[1]06'!Z56</f>
        <v>35734.118840342591</v>
      </c>
      <c r="Y62" s="8">
        <f>+Y61*'[1]06'!AA519/'[1]06'!AA56</f>
        <v>32305.501435121514</v>
      </c>
      <c r="Z62" s="8">
        <f>+Z61*'[1]06'!AB519/'[1]06'!AB56</f>
        <v>32681.622803499722</v>
      </c>
      <c r="AA62" s="8">
        <f>+AA61*'[1]06'!AC519/'[1]06'!AC56</f>
        <v>38373.75233271288</v>
      </c>
      <c r="AB62" s="8">
        <f>+AB61*'[1]06'!AD519/'[1]06'!AD56</f>
        <v>41699.204317402029</v>
      </c>
      <c r="AC62" s="8">
        <f>+AC61*'[1]06'!AE519/'[1]06'!AE56</f>
        <v>42613.957710614428</v>
      </c>
      <c r="AD62" s="8">
        <f>+AD61*'[1]06'!AF519/'[1]06'!AF56</f>
        <v>45400.363747119743</v>
      </c>
      <c r="AE62" s="8">
        <f>+AE61*'[1]06'!AG519/'[1]06'!AG56</f>
        <v>45414.086320707611</v>
      </c>
      <c r="AF62" s="8">
        <f>+AF61*'[1]06'!AH519/'[1]06'!AH56</f>
        <v>50475.616567106968</v>
      </c>
      <c r="AG62" s="8">
        <f>+AG61*'[1]06'!AI519/'[1]06'!AI56</f>
        <v>44891.514740023267</v>
      </c>
      <c r="AH62" s="8">
        <f>+AH61*'[1]06'!AJ519/'[1]06'!AJ56</f>
        <v>45300.767089456276</v>
      </c>
      <c r="AI62" s="8">
        <f>+AI61*'[1]06'!AK519/'[1]06'!AK56</f>
        <v>52167.980180102168</v>
      </c>
      <c r="AJ62" s="8">
        <f>+AJ61*'[1]06'!AL518/'[1]06'!AL55</f>
        <v>51015.198175021418</v>
      </c>
      <c r="AK62" s="8">
        <f>+AK61*'[1]06'!AM518/'[1]06'!AM55</f>
        <v>54683.935483997426</v>
      </c>
      <c r="AL62" s="8">
        <f>+AL61*'[1]06'!AN518/'[1]06'!AN55</f>
        <v>49942.320737451955</v>
      </c>
      <c r="AM62" s="8">
        <f>+AM61*'[1]06'!AO518/'[1]06'!AO55</f>
        <v>50763.394877059378</v>
      </c>
      <c r="AN62" s="8">
        <f>+AN61*'[1]06'!AP518/'[1]06'!AP55</f>
        <v>57478.368538342023</v>
      </c>
      <c r="AO62" s="8">
        <f>+AO61*'[1]06'!AQ518/'[1]06'!AQ55</f>
        <v>58421.297141754018</v>
      </c>
      <c r="AP62" s="8">
        <f>+AP61*'[1]06'!AR518/'[1]06'!AR55</f>
        <v>55658.258965990986</v>
      </c>
      <c r="AQ62" s="8">
        <f>+AQ61*'[1]06'!AS518/'[1]06'!AS55</f>
        <v>55957.430173500739</v>
      </c>
      <c r="AR62" s="8">
        <f>+AR61*'[1]06'!AT518/'[1]06'!AT55</f>
        <v>53393.147490975345</v>
      </c>
      <c r="AS62" s="8">
        <f>+AS61*'[1]06'!AU518/'[1]06'!AU55</f>
        <v>54152.431438274944</v>
      </c>
      <c r="AT62" s="8">
        <f>+AT61*'[1]06'!AV518/'[1]06'!AV55</f>
        <v>54389.23819757306</v>
      </c>
      <c r="AU62" s="8">
        <f>+AU61*'[1]06'!AW518/'[1]06'!AW55</f>
        <v>55551.801392232599</v>
      </c>
      <c r="AV62" s="8">
        <f>+AV61*'[1]06'!AX518/'[1]06'!AX55</f>
        <v>54107.617999527109</v>
      </c>
      <c r="AW62" s="8">
        <f>+AW61*'[1]06'!AY518/'[1]06'!AY55</f>
        <v>58792.332564131866</v>
      </c>
      <c r="AX62" s="8">
        <f>+AX61*'[1]06'!AZ518/'[1]06'!AZ55</f>
        <v>59618.20682145717</v>
      </c>
      <c r="AY62" s="8">
        <f>+AY61*'[1]06'!BA518/'[1]06'!BA55</f>
        <v>60561.232848697968</v>
      </c>
      <c r="AZ62" s="8">
        <f>+AZ61*'[1]06'!BB518/'[1]06'!BB55</f>
        <v>63779.239697364734</v>
      </c>
      <c r="BA62" s="8">
        <f>+BA61*'[1]06'!BC518/'[1]06'!BC55</f>
        <v>60130.862644465364</v>
      </c>
      <c r="BB62" s="8">
        <f>+BB61*'[1]06'!BD518/'[1]06'!BD55</f>
        <v>63592.170178009626</v>
      </c>
      <c r="BC62" s="8">
        <f>+BC61*'[1]06'!BE518/'[1]06'!BE55</f>
        <v>62872.342103452524</v>
      </c>
      <c r="BD62" s="8">
        <f>+BD61*'[1]06'!BF518/'[1]06'!BF55</f>
        <v>63038.682740562959</v>
      </c>
      <c r="BE62" s="8">
        <f>+BE61*'[1]06'!BG518/'[1]06'!BG55</f>
        <v>62762.866953240096</v>
      </c>
      <c r="BF62" s="8">
        <f>+BF61*'[1]06'!BH518/'[1]06'!BH55</f>
        <v>60147.763416958718</v>
      </c>
      <c r="BG62" s="8">
        <f>+BG61*'[1]06'!BI518/'[1]06'!BI55</f>
        <v>59599.000000000007</v>
      </c>
      <c r="BH62" s="8">
        <f>+BH61*'[1]06'!BJ518/'[1]06'!BJ55</f>
        <v>59350.824554637016</v>
      </c>
      <c r="BI62" s="8">
        <f>+BI61*'[1]06'!BK518/'[1]06'!BK55</f>
        <v>59007.568097622374</v>
      </c>
      <c r="BJ62" s="8">
        <f>+BJ61*'[1]06'!BL518/'[1]06'!BL55</f>
        <v>58284.008476560462</v>
      </c>
      <c r="BK62" s="8">
        <f>+BK61*'[1]06'!BM518/'[1]06'!BM55</f>
        <v>57391.492591292525</v>
      </c>
      <c r="BL62" s="8">
        <f>+BL61*'[1]06'!BN518/'[1]06'!BN55</f>
        <v>56595.585786721153</v>
      </c>
      <c r="BM62" s="8">
        <f>+BM61*'[1]06'!BO518/'[1]06'!BO55</f>
        <v>53795.489294142884</v>
      </c>
      <c r="BN62" s="8">
        <f>+BN61*'[1]06'!BP518/'[1]06'!BP55</f>
        <v>53949.579620928409</v>
      </c>
      <c r="BO62" s="8">
        <f>+BO61*BO59</f>
        <v>48264.3</v>
      </c>
      <c r="BP62" s="8">
        <f t="shared" ref="BP62:BS62" si="57">+BP61*BP59</f>
        <v>47844.62</v>
      </c>
      <c r="BQ62" s="8">
        <f t="shared" si="57"/>
        <v>47423.199999999997</v>
      </c>
      <c r="BR62" s="8">
        <f t="shared" si="57"/>
        <v>46999.14</v>
      </c>
      <c r="BS62" s="8">
        <f t="shared" si="57"/>
        <v>46574.159999999996</v>
      </c>
    </row>
    <row r="64" spans="1:71" x14ac:dyDescent="0.25">
      <c r="G64" s="179"/>
      <c r="H64" s="179"/>
      <c r="I64" s="11">
        <f>+I61/I21</f>
        <v>0.37467362924281988</v>
      </c>
      <c r="J64" s="11">
        <f t="shared" ref="J64" si="58">+J61/J21</f>
        <v>0.40495207667731631</v>
      </c>
      <c r="K64" s="11">
        <f>+K61/K21</f>
        <v>0.71413568578029818</v>
      </c>
      <c r="L64" s="11">
        <f t="shared" ref="L64:BS64" si="59">+L61/L21</f>
        <v>0.86948047583843002</v>
      </c>
      <c r="M64" s="11">
        <f t="shared" si="59"/>
        <v>0.90292944141117171</v>
      </c>
      <c r="N64" s="11">
        <f t="shared" si="59"/>
        <v>0.93539524991137901</v>
      </c>
      <c r="O64" s="11">
        <f t="shared" si="59"/>
        <v>0.82329753975805353</v>
      </c>
      <c r="P64" s="11">
        <f t="shared" si="59"/>
        <v>0.81311853441373338</v>
      </c>
      <c r="Q64" s="11">
        <f t="shared" si="59"/>
        <v>0.80467015892746174</v>
      </c>
      <c r="R64" s="11">
        <f t="shared" si="59"/>
        <v>0.72468092159787845</v>
      </c>
      <c r="S64" s="11">
        <f t="shared" si="59"/>
        <v>0.75717306469081469</v>
      </c>
      <c r="T64" s="11">
        <f t="shared" si="59"/>
        <v>0.76014174644311627</v>
      </c>
      <c r="U64" s="11">
        <f t="shared" si="59"/>
        <v>0.76696161815039099</v>
      </c>
      <c r="V64" s="11">
        <f t="shared" si="59"/>
        <v>0.747803484528891</v>
      </c>
      <c r="W64" s="11">
        <f t="shared" si="59"/>
        <v>0.7505678342135057</v>
      </c>
      <c r="X64" s="11">
        <f t="shared" si="59"/>
        <v>0.73193418803957799</v>
      </c>
      <c r="Y64" s="11">
        <f t="shared" si="59"/>
        <v>0.65460904885478954</v>
      </c>
      <c r="Z64" s="11">
        <f t="shared" si="59"/>
        <v>0.63072067846953528</v>
      </c>
      <c r="AA64" s="11">
        <f t="shared" si="59"/>
        <v>0.66763649718436291</v>
      </c>
      <c r="AB64" s="11">
        <f t="shared" si="59"/>
        <v>0.69885604141587954</v>
      </c>
      <c r="AC64" s="11">
        <f t="shared" si="59"/>
        <v>0.73251804085792305</v>
      </c>
      <c r="AD64" s="11">
        <f t="shared" si="59"/>
        <v>0.66010197431031792</v>
      </c>
      <c r="AE64" s="11">
        <f t="shared" si="59"/>
        <v>0.67657318741450068</v>
      </c>
      <c r="AF64" s="11">
        <f t="shared" si="59"/>
        <v>0.67125692011788896</v>
      </c>
      <c r="AG64" s="11">
        <f t="shared" si="59"/>
        <v>0.63180157567638529</v>
      </c>
      <c r="AH64" s="11">
        <f t="shared" si="59"/>
        <v>0.62251690197422316</v>
      </c>
      <c r="AI64" s="11">
        <f t="shared" si="59"/>
        <v>0.62022477789447328</v>
      </c>
      <c r="AJ64" s="11">
        <f t="shared" si="59"/>
        <v>0.58321564980116336</v>
      </c>
      <c r="AK64" s="11">
        <f>+AK61/AK21</f>
        <v>0.58425460843364196</v>
      </c>
      <c r="AL64" s="11">
        <f t="shared" si="59"/>
        <v>0.59772983022652781</v>
      </c>
      <c r="AM64" s="11">
        <f t="shared" si="59"/>
        <v>0.55631023901760257</v>
      </c>
      <c r="AN64" s="11">
        <f t="shared" si="59"/>
        <v>0.5541124360981512</v>
      </c>
      <c r="AO64" s="11">
        <f t="shared" si="59"/>
        <v>0.55128409115111543</v>
      </c>
      <c r="AP64" s="11">
        <f t="shared" si="59"/>
        <v>0.52658877990457242</v>
      </c>
      <c r="AQ64" s="11">
        <f t="shared" si="59"/>
        <v>0.51792755199325435</v>
      </c>
      <c r="AR64" s="11">
        <f t="shared" si="59"/>
        <v>0.51993252859889949</v>
      </c>
      <c r="AS64" s="11">
        <f t="shared" si="59"/>
        <v>0.53966659922018623</v>
      </c>
      <c r="AT64" s="11">
        <f t="shared" si="59"/>
        <v>0.52155931800241828</v>
      </c>
      <c r="AU64" s="11">
        <f t="shared" si="59"/>
        <v>0.52254932454960656</v>
      </c>
      <c r="AV64" s="11">
        <f t="shared" si="59"/>
        <v>0.46385421607417682</v>
      </c>
      <c r="AW64" s="11">
        <f t="shared" si="59"/>
        <v>0.49317593529205883</v>
      </c>
      <c r="AX64" s="11">
        <f t="shared" si="59"/>
        <v>0.50120594884357439</v>
      </c>
      <c r="AY64" s="11">
        <f t="shared" si="59"/>
        <v>0.45128897618463049</v>
      </c>
      <c r="AZ64" s="11">
        <f t="shared" si="59"/>
        <v>0.45645082934277187</v>
      </c>
      <c r="BA64" s="11">
        <f t="shared" si="59"/>
        <v>0.46770725227282162</v>
      </c>
      <c r="BB64" s="11">
        <f t="shared" si="59"/>
        <v>0.44646248017335743</v>
      </c>
      <c r="BC64" s="11">
        <f t="shared" si="59"/>
        <v>0.44792819745699325</v>
      </c>
      <c r="BD64" s="11">
        <f t="shared" si="59"/>
        <v>0.43017826825127337</v>
      </c>
      <c r="BE64" s="11">
        <f t="shared" si="59"/>
        <v>0.42483972692934124</v>
      </c>
      <c r="BF64" s="11">
        <f t="shared" si="59"/>
        <v>0.4368158984104536</v>
      </c>
      <c r="BG64" s="11">
        <f t="shared" si="59"/>
        <v>0.42353200349632958</v>
      </c>
      <c r="BH64" s="11">
        <f t="shared" si="59"/>
        <v>0.45839135691003413</v>
      </c>
      <c r="BI64" s="11">
        <f t="shared" si="59"/>
        <v>0.47584827498972265</v>
      </c>
      <c r="BJ64" s="11">
        <f t="shared" si="59"/>
        <v>0.38991362857050432</v>
      </c>
      <c r="BK64" s="11">
        <f t="shared" si="59"/>
        <v>0.36197205909698937</v>
      </c>
      <c r="BL64" s="11">
        <f>+BL61/BL21</f>
        <v>0.35087484973954858</v>
      </c>
      <c r="BM64" s="11">
        <f t="shared" si="59"/>
        <v>0.35538863368056617</v>
      </c>
      <c r="BN64" s="11">
        <f t="shared" si="59"/>
        <v>0.35594844838810791</v>
      </c>
      <c r="BO64" s="11">
        <f t="shared" si="59"/>
        <v>0.31776891580400685</v>
      </c>
      <c r="BP64" s="11">
        <f t="shared" si="59"/>
        <v>0.31250290657117613</v>
      </c>
      <c r="BQ64" s="11">
        <f t="shared" si="59"/>
        <v>0.30683474537669675</v>
      </c>
      <c r="BR64" s="11">
        <f t="shared" si="59"/>
        <v>0.30058144387258312</v>
      </c>
      <c r="BS64" s="11">
        <f t="shared" si="59"/>
        <v>0.29213980159350944</v>
      </c>
    </row>
    <row r="86" spans="1:71" x14ac:dyDescent="0.25">
      <c r="AJ86" s="8"/>
    </row>
    <row r="87" spans="1:71" x14ac:dyDescent="0.25">
      <c r="BO87" s="183">
        <v>0.9</v>
      </c>
      <c r="BP87" s="183">
        <v>0.89</v>
      </c>
      <c r="BQ87" s="183">
        <v>0.88</v>
      </c>
      <c r="BR87" s="183">
        <v>0.87</v>
      </c>
      <c r="BS87" s="183">
        <v>0.86</v>
      </c>
    </row>
    <row r="89" spans="1:71" x14ac:dyDescent="0.25">
      <c r="A89" t="s">
        <v>1001</v>
      </c>
      <c r="E89" s="44">
        <f t="shared" ref="E89:J89" si="60">+E9</f>
        <v>8.6</v>
      </c>
      <c r="F89" s="44">
        <f t="shared" si="60"/>
        <v>11.3</v>
      </c>
      <c r="G89" s="44">
        <f t="shared" si="60"/>
        <v>4.5999999999999996</v>
      </c>
      <c r="H89" s="44">
        <f t="shared" si="60"/>
        <v>7.2</v>
      </c>
      <c r="I89" s="44">
        <f t="shared" si="60"/>
        <v>4.5999999999999996</v>
      </c>
      <c r="J89" s="44">
        <f t="shared" si="60"/>
        <v>22.1</v>
      </c>
      <c r="K89" s="44">
        <f>+K9-K10</f>
        <v>81.099999999999994</v>
      </c>
      <c r="L89" s="44">
        <f t="shared" ref="L89:BI89" si="61">+L9-L10</f>
        <v>24.5</v>
      </c>
      <c r="M89" s="44">
        <f t="shared" si="61"/>
        <v>19.5</v>
      </c>
      <c r="N89" s="44">
        <f t="shared" si="61"/>
        <v>37.000000000000007</v>
      </c>
      <c r="O89" s="44">
        <f t="shared" si="61"/>
        <v>56.5</v>
      </c>
      <c r="P89" s="44">
        <f t="shared" si="61"/>
        <v>83.7</v>
      </c>
      <c r="Q89" s="44">
        <f t="shared" si="61"/>
        <v>248.3</v>
      </c>
      <c r="R89" s="44">
        <f t="shared" si="61"/>
        <v>244</v>
      </c>
      <c r="S89" s="44">
        <f t="shared" si="61"/>
        <v>298.60000000000002</v>
      </c>
      <c r="T89" s="44">
        <f t="shared" si="61"/>
        <v>511.69999999999993</v>
      </c>
      <c r="U89" s="44">
        <f t="shared" si="61"/>
        <v>572.5</v>
      </c>
      <c r="V89" s="44">
        <f t="shared" si="61"/>
        <v>1063.0999999999999</v>
      </c>
      <c r="W89" s="44">
        <f t="shared" si="61"/>
        <v>1229</v>
      </c>
      <c r="X89" s="44">
        <f t="shared" si="61"/>
        <v>1493.9</v>
      </c>
      <c r="Y89" s="44">
        <f t="shared" ref="Y89" si="62">+Y9-Y10</f>
        <v>3026.9</v>
      </c>
      <c r="Z89" s="44">
        <f t="shared" si="61"/>
        <v>3919.3</v>
      </c>
      <c r="AA89" s="44">
        <f t="shared" si="61"/>
        <v>3506</v>
      </c>
      <c r="AB89" s="44">
        <f t="shared" si="61"/>
        <v>2624.4</v>
      </c>
      <c r="AC89" s="44">
        <f t="shared" si="61"/>
        <v>3017.4</v>
      </c>
      <c r="AD89" s="44">
        <f t="shared" si="61"/>
        <v>4893.5</v>
      </c>
      <c r="AE89" s="44">
        <f t="shared" si="61"/>
        <v>5070.1000000000004</v>
      </c>
      <c r="AF89" s="44">
        <f t="shared" si="61"/>
        <v>5278.4</v>
      </c>
      <c r="AG89" s="44">
        <f t="shared" si="61"/>
        <v>6596.1</v>
      </c>
      <c r="AH89" s="44">
        <f t="shared" si="61"/>
        <v>7766.0999999999995</v>
      </c>
      <c r="AI89" s="44">
        <f t="shared" si="61"/>
        <v>11885.6</v>
      </c>
      <c r="AJ89" s="44">
        <f t="shared" si="61"/>
        <v>15520.4</v>
      </c>
      <c r="AK89" s="44">
        <f t="shared" si="61"/>
        <v>17564.3</v>
      </c>
      <c r="AL89" s="44">
        <f t="shared" si="61"/>
        <v>13395.6</v>
      </c>
      <c r="AM89" s="44">
        <f t="shared" si="61"/>
        <v>16692.7</v>
      </c>
      <c r="AN89" s="44">
        <f t="shared" si="61"/>
        <v>21263.8</v>
      </c>
      <c r="AO89" s="44">
        <f t="shared" si="61"/>
        <v>22705.1</v>
      </c>
      <c r="AP89" s="44">
        <f t="shared" si="61"/>
        <v>25102.6</v>
      </c>
      <c r="AQ89" s="44">
        <f t="shared" si="61"/>
        <v>26603.4</v>
      </c>
      <c r="AR89" s="44">
        <f t="shared" si="61"/>
        <v>24133.599999999999</v>
      </c>
      <c r="AS89" s="44">
        <f t="shared" si="61"/>
        <v>21275.7</v>
      </c>
      <c r="AT89" s="44">
        <f t="shared" si="61"/>
        <v>24043.8</v>
      </c>
      <c r="AU89" s="44">
        <f t="shared" si="61"/>
        <v>25117.3</v>
      </c>
      <c r="AV89" s="44">
        <f t="shared" si="61"/>
        <v>31755.799999999996</v>
      </c>
      <c r="AW89" s="44">
        <f t="shared" si="61"/>
        <v>29899.899999999998</v>
      </c>
      <c r="AX89" s="44">
        <f t="shared" si="61"/>
        <v>29369.100000000002</v>
      </c>
      <c r="AY89" s="44">
        <f t="shared" ref="AY89:BC89" si="63">+AY9-AY10</f>
        <v>35677</v>
      </c>
      <c r="AZ89" s="44">
        <f t="shared" si="63"/>
        <v>34291</v>
      </c>
      <c r="BA89" s="44">
        <f t="shared" si="63"/>
        <v>38773</v>
      </c>
      <c r="BB89" s="44">
        <f t="shared" si="63"/>
        <v>36579</v>
      </c>
      <c r="BC89" s="44">
        <f t="shared" si="63"/>
        <v>38716</v>
      </c>
      <c r="BD89" s="44">
        <f t="shared" si="61"/>
        <v>40044</v>
      </c>
      <c r="BE89" s="44">
        <f t="shared" si="61"/>
        <v>42259</v>
      </c>
      <c r="BF89" s="44">
        <f t="shared" ref="BF89:BH89" si="64">+BF9-BF10</f>
        <v>33760.720000000001</v>
      </c>
      <c r="BG89" s="44">
        <f t="shared" si="64"/>
        <v>35494.21</v>
      </c>
      <c r="BH89" s="44">
        <f t="shared" si="64"/>
        <v>37183.688000000002</v>
      </c>
      <c r="BI89" s="44">
        <f t="shared" ref="BI89:BJ89" si="65">+BI9-BI10</f>
        <v>38763.156999999999</v>
      </c>
      <c r="BJ89" s="44">
        <f t="shared" si="65"/>
        <v>40377.614999999998</v>
      </c>
      <c r="BK89" s="44">
        <f t="shared" ref="BJ89:BS89" si="66">+BK9-BK10</f>
        <v>42015.061000000002</v>
      </c>
      <c r="BL89" s="44">
        <f t="shared" si="66"/>
        <v>43619.497000000003</v>
      </c>
      <c r="BM89" s="44">
        <f>+BM9-BM10</f>
        <v>35610</v>
      </c>
      <c r="BN89" s="44">
        <f t="shared" si="66"/>
        <v>37522</v>
      </c>
      <c r="BO89" s="44">
        <f t="shared" si="66"/>
        <v>45518</v>
      </c>
      <c r="BP89" s="44">
        <f t="shared" si="66"/>
        <v>48652</v>
      </c>
      <c r="BQ89" s="44">
        <f t="shared" si="66"/>
        <v>51278</v>
      </c>
      <c r="BR89" s="44">
        <f t="shared" si="66"/>
        <v>54427</v>
      </c>
      <c r="BS89" s="44">
        <f t="shared" si="66"/>
        <v>58174</v>
      </c>
    </row>
    <row r="90" spans="1:71" x14ac:dyDescent="0.25">
      <c r="A90" t="s">
        <v>1002</v>
      </c>
      <c r="E90" s="8">
        <f>+E89*'[1]06'!G519/'[1]06'!G56</f>
        <v>102.73794847928264</v>
      </c>
      <c r="F90" s="8">
        <f>+F89*'[1]06'!H519/'[1]06'!H56</f>
        <v>129.50662754955846</v>
      </c>
      <c r="G90" s="8">
        <f>+G89*'[1]06'!I519/'[1]06'!I56</f>
        <v>50.58620034259328</v>
      </c>
      <c r="H90" s="8">
        <f>+H89*'[1]06'!J519/'[1]06'!J56</f>
        <v>75.875419144611612</v>
      </c>
      <c r="I90" s="8">
        <f>+I89*'[1]06'!K519/'[1]06'!K56</f>
        <v>46.328963428883476</v>
      </c>
      <c r="J90" s="8">
        <f>+J89*'[1]06'!L519/'[1]06'!L56</f>
        <v>213.64125741653348</v>
      </c>
      <c r="K90" s="8">
        <f>+K89*'[1]06'!M519/'[1]06'!M56</f>
        <v>759.06311663341648</v>
      </c>
      <c r="L90" s="8">
        <f>+L89*'[1]06'!N519/'[1]06'!N56</f>
        <v>221.64205255350956</v>
      </c>
      <c r="M90" s="8">
        <f>+M89*'[1]06'!O519/'[1]06'!O56</f>
        <v>167.47274091189482</v>
      </c>
      <c r="N90" s="8">
        <f>+N89*'[1]06'!P519/'[1]06'!P56</f>
        <v>297.52687646750479</v>
      </c>
      <c r="O90" s="8">
        <f>+O89*'[1]06'!Q519/'[1]06'!Q56</f>
        <v>423.81855360050042</v>
      </c>
      <c r="P90" s="8">
        <f>+P89*'[1]06'!R519/'[1]06'!R56</f>
        <v>589.57270585668823</v>
      </c>
      <c r="Q90" s="8">
        <f>+Q89*'[1]06'!S519/'[1]06'!S56</f>
        <v>1605.1009695974062</v>
      </c>
      <c r="R90" s="8">
        <f>+R89*'[1]06'!T519/'[1]06'!T56</f>
        <v>1397.1119487046185</v>
      </c>
      <c r="S90" s="8">
        <f>+S89*'[1]06'!U519/'[1]06'!U56</f>
        <v>1505.4683601686984</v>
      </c>
      <c r="T90" s="8">
        <f>+T89*'[1]06'!V519/'[1]06'!V56</f>
        <v>2328.2149876532326</v>
      </c>
      <c r="U90" s="8">
        <f>+U89*'[1]06'!W519/'[1]06'!W56</f>
        <v>2364.6467391998281</v>
      </c>
      <c r="V90" s="8">
        <f>+V89*'[1]06'!X519/'[1]06'!X56</f>
        <v>4024.8983289688122</v>
      </c>
      <c r="W90" s="8">
        <f>+W89*'[1]06'!Y519/'[1]06'!Y56</f>
        <v>4237.6666301609357</v>
      </c>
      <c r="X90" s="8">
        <f>+X89*'[1]06'!Z519/'[1]06'!Z56</f>
        <v>4599.4227489413524</v>
      </c>
      <c r="Y90" s="8">
        <f>+Y89*'[1]06'!AA519/'[1]06'!AA56</f>
        <v>8427.171075698001</v>
      </c>
      <c r="Z90" s="8">
        <f>+Z89*'[1]06'!AB519/'[1]06'!AB56</f>
        <v>9921.2340444097481</v>
      </c>
      <c r="AA90" s="8">
        <f>+AA89*'[1]06'!AC519/'[1]06'!AC56</f>
        <v>8223.0641997476559</v>
      </c>
      <c r="AB90" s="8">
        <f>+AB89*'[1]06'!AD519/'[1]06'!AD56</f>
        <v>5782.2779145403092</v>
      </c>
      <c r="AC90" s="8">
        <f>+AC89*'[1]06'!AE519/'[1]06'!AE56</f>
        <v>6298.9989857596756</v>
      </c>
      <c r="AD90" s="8">
        <f>+AD89*'[1]06'!AF519/'[1]06'!AF56</f>
        <v>9706.1369284569846</v>
      </c>
      <c r="AE90" s="8">
        <f>+AE89*'[1]06'!AG519/'[1]06'!AG56</f>
        <v>9699.1507462054833</v>
      </c>
      <c r="AF90" s="8">
        <f>+AF89*'[1]06'!AH519/'[1]06'!AH56</f>
        <v>9675.6800886043202</v>
      </c>
      <c r="AG90" s="8">
        <f>+AG89*'[1]06'!AI519/'[1]06'!AI56</f>
        <v>11499.196920306769</v>
      </c>
      <c r="AH90" s="8">
        <f>+AH89*'[1]06'!AJ519/'[1]06'!AJ56</f>
        <v>12825.795474771196</v>
      </c>
      <c r="AI90" s="8">
        <f>+AI89*'[1]06'!AK519/'[1]06'!AK56</f>
        <v>18682.551997632396</v>
      </c>
      <c r="AJ90" s="8">
        <f>+AJ89*'[1]06'!AL518/'[1]06'!AL55</f>
        <v>23210.805506373115</v>
      </c>
      <c r="AK90" s="8">
        <f>+AK89*'[1]06'!AM518/'[1]06'!AM55</f>
        <v>25376.091097003326</v>
      </c>
      <c r="AL90" s="8">
        <f>+AL89*'[1]06'!AN518/'[1]06'!AN55</f>
        <v>18882.883705594275</v>
      </c>
      <c r="AM90" s="8">
        <f>+AM89*'[1]06'!AO518/'[1]06'!AO55</f>
        <v>22889.120274014454</v>
      </c>
      <c r="AN90" s="8">
        <f>+AN89*'[1]06'!AP518/'[1]06'!AP55</f>
        <v>28633.544563614356</v>
      </c>
      <c r="AO90" s="8">
        <f>+AO89*'[1]06'!AQ518/'[1]06'!AQ55</f>
        <v>30144.794530673797</v>
      </c>
      <c r="AP90" s="8">
        <f>+AP89*'[1]06'!AR518/'[1]06'!AR55</f>
        <v>32805.433534549251</v>
      </c>
      <c r="AQ90" s="8">
        <f>+AQ89*'[1]06'!AS518/'[1]06'!AS55</f>
        <v>34425.725971095853</v>
      </c>
      <c r="AR90" s="8">
        <f>+AR89*'[1]06'!AT518/'[1]06'!AT55</f>
        <v>30806.370476432116</v>
      </c>
      <c r="AS90" s="8">
        <f>+AS89*'[1]06'!AU518/'[1]06'!AU55</f>
        <v>26501.424647465432</v>
      </c>
      <c r="AT90" s="8">
        <f>+AT89*'[1]06'!AV518/'[1]06'!AV55</f>
        <v>29234.706448302153</v>
      </c>
      <c r="AU90" s="8">
        <f>+AU89*'[1]06'!AW518/'[1]06'!AW55</f>
        <v>29875.562554660588</v>
      </c>
      <c r="AV90" s="8">
        <f>+AV89*'[1]06'!AX518/'[1]06'!AX55</f>
        <v>37066.862309472846</v>
      </c>
      <c r="AW90" s="8">
        <f>+AW89*'[1]06'!AY518/'[1]06'!AY55</f>
        <v>34273.375650160284</v>
      </c>
      <c r="AX90" s="8">
        <f>+AX89*'[1]06'!AZ518/'[1]06'!AZ55</f>
        <v>33016.538655152697</v>
      </c>
      <c r="AY90" s="8">
        <f>+AY89*'[1]06'!BA518/'[1]06'!BA55</f>
        <v>39182.545460765607</v>
      </c>
      <c r="AZ90" s="8">
        <f>+AZ89*'[1]06'!BB518/'[1]06'!BB55</f>
        <v>36947.847016747488</v>
      </c>
      <c r="BA90" s="8">
        <f>+BA89*'[1]06'!BC518/'[1]06'!BC55</f>
        <v>41387.001177175989</v>
      </c>
      <c r="BB90" s="8">
        <f>+BB89*'[1]06'!BD518/'[1]06'!BD55</f>
        <v>38798.065097846957</v>
      </c>
      <c r="BC90" s="8">
        <f>+BC89*'[1]06'!BE518/'[1]06'!BE55</f>
        <v>40645.297837250662</v>
      </c>
      <c r="BD90" s="8">
        <f>+BD89*'[1]06'!BF518/'[1]06'!BF55</f>
        <v>41511.610124372688</v>
      </c>
      <c r="BE90" s="8">
        <f>+BE89*'[1]06'!BG518/'[1]06'!BG55</f>
        <v>43268.883072481542</v>
      </c>
      <c r="BF90" s="8">
        <f>+BF89*'[1]06'!BH518/'[1]06'!BH55</f>
        <v>34241.637005652105</v>
      </c>
      <c r="BG90" s="8">
        <f>+BG89*'[1]06'!BI518/'[1]06'!BI55</f>
        <v>35494.21</v>
      </c>
      <c r="BH90" s="8">
        <f>+BH89*'[1]06'!BJ518/'[1]06'!BJ55</f>
        <v>36837.245535434769</v>
      </c>
      <c r="BI90" s="8">
        <f>+BI89*'[1]06'!BK518/'[1]06'!BK55</f>
        <v>38001.023846693475</v>
      </c>
      <c r="BJ90" s="8">
        <f>+BJ89*'[1]06'!BL518/'[1]06'!BL55</f>
        <v>39049.052631179497</v>
      </c>
      <c r="BK90" s="8">
        <f>+BK89*'[1]06'!BM518/'[1]06'!BM55</f>
        <v>39959.350757394335</v>
      </c>
      <c r="BL90" s="8">
        <f>+BL89*'[1]06'!BN518/'[1]06'!BN55</f>
        <v>40857.830629038348</v>
      </c>
      <c r="BM90" s="8">
        <f>+BM89*'[1]06'!BO518/'[1]06'!BO55</f>
        <v>32971.727603518564</v>
      </c>
      <c r="BN90" s="8">
        <f>+BN89*'[1]06'!BP518/'[1]06'!BP55</f>
        <v>34281.632653160523</v>
      </c>
      <c r="BO90" s="8">
        <f>+BO89*BO87</f>
        <v>40966.200000000004</v>
      </c>
      <c r="BP90" s="8">
        <f t="shared" ref="BP90:BS90" si="67">+BP89*BP87</f>
        <v>43300.28</v>
      </c>
      <c r="BQ90" s="8">
        <f t="shared" si="67"/>
        <v>45124.639999999999</v>
      </c>
      <c r="BR90" s="8">
        <f t="shared" si="67"/>
        <v>47351.49</v>
      </c>
      <c r="BS90" s="8">
        <f t="shared" si="67"/>
        <v>50029.64</v>
      </c>
    </row>
    <row r="91" spans="1:71" x14ac:dyDescent="0.25">
      <c r="E91" s="11">
        <f>+E89/E21</f>
        <v>0.25294117647058822</v>
      </c>
      <c r="F91" s="11">
        <f t="shared" ref="F91:BQ91" si="68">+F89/F21</f>
        <v>0.27228915662650605</v>
      </c>
      <c r="G91" s="11">
        <f t="shared" si="68"/>
        <v>0.11557788944723618</v>
      </c>
      <c r="H91" s="11">
        <f t="shared" si="68"/>
        <v>0.15384615384615385</v>
      </c>
      <c r="I91" s="11">
        <f t="shared" si="68"/>
        <v>6.0052219321148827E-2</v>
      </c>
      <c r="J91" s="11">
        <f t="shared" si="68"/>
        <v>0.17651757188498404</v>
      </c>
      <c r="K91" s="11">
        <f t="shared" si="68"/>
        <v>0.17034236504935935</v>
      </c>
      <c r="L91" s="11">
        <f t="shared" si="68"/>
        <v>1.6466160360239263E-2</v>
      </c>
      <c r="M91" s="11">
        <f t="shared" si="68"/>
        <v>1.0237295254094919E-2</v>
      </c>
      <c r="N91" s="11">
        <f t="shared" si="68"/>
        <v>1.0929930284768997E-2</v>
      </c>
      <c r="O91" s="11">
        <f t="shared" si="68"/>
        <v>2.5599202573512756E-2</v>
      </c>
      <c r="P91" s="11">
        <f t="shared" si="68"/>
        <v>2.6807161387438747E-2</v>
      </c>
      <c r="Q91" s="11">
        <f t="shared" si="68"/>
        <v>5.5114090384444647E-2</v>
      </c>
      <c r="R91" s="11">
        <f t="shared" si="68"/>
        <v>5.0555279297198746E-2</v>
      </c>
      <c r="S91" s="11">
        <f t="shared" si="68"/>
        <v>5.1333184342175389E-2</v>
      </c>
      <c r="T91" s="11">
        <f t="shared" si="68"/>
        <v>6.7660125879303951E-2</v>
      </c>
      <c r="U91" s="11">
        <f t="shared" si="68"/>
        <v>6.5534175070685333E-2</v>
      </c>
      <c r="V91" s="11">
        <f t="shared" si="68"/>
        <v>8.828414356657642E-2</v>
      </c>
      <c r="W91" s="11">
        <f t="shared" si="68"/>
        <v>8.6423312495165494E-2</v>
      </c>
      <c r="X91" s="11">
        <f t="shared" si="68"/>
        <v>9.4208976307442002E-2</v>
      </c>
      <c r="Y91" s="11">
        <f t="shared" si="68"/>
        <v>0.17076046485388696</v>
      </c>
      <c r="Z91" s="11">
        <f t="shared" si="68"/>
        <v>0.19146930081682106</v>
      </c>
      <c r="AA91" s="11">
        <f t="shared" si="68"/>
        <v>0.14306700399902064</v>
      </c>
      <c r="AB91" s="11">
        <f t="shared" si="68"/>
        <v>9.6907840805866757E-2</v>
      </c>
      <c r="AC91" s="11">
        <f t="shared" si="68"/>
        <v>0.10827744345523248</v>
      </c>
      <c r="AD91" s="11">
        <f t="shared" si="68"/>
        <v>0.14112310168015366</v>
      </c>
      <c r="AE91" s="11">
        <f t="shared" si="68"/>
        <v>0.1444966940264478</v>
      </c>
      <c r="AF91" s="11">
        <f t="shared" si="68"/>
        <v>0.12867336068471077</v>
      </c>
      <c r="AG91" s="11">
        <f t="shared" si="68"/>
        <v>0.16183928689725227</v>
      </c>
      <c r="AH91" s="11">
        <f t="shared" si="68"/>
        <v>0.17625031489075843</v>
      </c>
      <c r="AI91" s="11">
        <f t="shared" si="68"/>
        <v>0.22211673948712968</v>
      </c>
      <c r="AJ91" s="11">
        <f t="shared" si="68"/>
        <v>0.26535043477368858</v>
      </c>
      <c r="AK91" s="11">
        <f t="shared" si="68"/>
        <v>0.27112346681402949</v>
      </c>
      <c r="AL91" s="11">
        <f t="shared" si="68"/>
        <v>0.22599796535021791</v>
      </c>
      <c r="AM91" s="11">
        <f t="shared" si="68"/>
        <v>0.25083925142079183</v>
      </c>
      <c r="AN91" s="11">
        <f t="shared" si="68"/>
        <v>0.27603781275882033</v>
      </c>
      <c r="AO91" s="11">
        <f t="shared" si="68"/>
        <v>0.28445697834227646</v>
      </c>
      <c r="AP91" s="11">
        <f t="shared" si="68"/>
        <v>0.31037573830245763</v>
      </c>
      <c r="AQ91" s="11">
        <f t="shared" si="68"/>
        <v>0.31863564717887788</v>
      </c>
      <c r="AR91" s="11">
        <f t="shared" si="68"/>
        <v>0.29998669963169167</v>
      </c>
      <c r="AS91" s="11">
        <f t="shared" si="68"/>
        <v>0.2641051072709375</v>
      </c>
      <c r="AT91" s="11">
        <f t="shared" si="68"/>
        <v>0.28034284101919532</v>
      </c>
      <c r="AU91" s="11">
        <f t="shared" si="68"/>
        <v>0.28102518086227618</v>
      </c>
      <c r="AV91" s="11">
        <f t="shared" si="68"/>
        <v>0.31776709074571063</v>
      </c>
      <c r="AW91" s="11">
        <f t="shared" si="68"/>
        <v>0.28750014423132392</v>
      </c>
      <c r="AX91" s="11">
        <f t="shared" si="68"/>
        <v>0.27756765032776104</v>
      </c>
      <c r="AY91" s="11">
        <f t="shared" ref="AY91:BC91" si="69">+AY89/AY21</f>
        <v>0.29197970374007692</v>
      </c>
      <c r="AZ91" s="11">
        <f t="shared" si="69"/>
        <v>0.26442578326817345</v>
      </c>
      <c r="BA91" s="11">
        <f t="shared" si="69"/>
        <v>0.32191456681472874</v>
      </c>
      <c r="BB91" s="11">
        <f t="shared" si="69"/>
        <v>0.27239014364542147</v>
      </c>
      <c r="BC91" s="11">
        <f t="shared" si="69"/>
        <v>0.28957367240089754</v>
      </c>
      <c r="BD91" s="11">
        <f t="shared" si="68"/>
        <v>0.283276740237691</v>
      </c>
      <c r="BE91" s="11">
        <f t="shared" si="68"/>
        <v>0.29288560834459576</v>
      </c>
      <c r="BF91" s="11">
        <f t="shared" ref="BF91:BH91" si="70">+BF89/BF21</f>
        <v>0.24867577083425407</v>
      </c>
      <c r="BG91" s="11">
        <f t="shared" si="70"/>
        <v>0.25223466624976015</v>
      </c>
      <c r="BH91" s="11">
        <f t="shared" si="70"/>
        <v>0.28450952606852647</v>
      </c>
      <c r="BI91" s="11">
        <f t="shared" ref="BI91:BJ91" si="71">+BI89/BI21</f>
        <v>0.30644749865604148</v>
      </c>
      <c r="BJ91" s="11">
        <f t="shared" si="71"/>
        <v>0.26123388218548832</v>
      </c>
      <c r="BK91" s="11">
        <f t="shared" si="68"/>
        <v>0.25202635130676809</v>
      </c>
      <c r="BL91" s="11">
        <f t="shared" si="68"/>
        <v>0.25330571251038031</v>
      </c>
      <c r="BM91" s="11">
        <f t="shared" si="68"/>
        <v>0.21782081317323515</v>
      </c>
      <c r="BN91" s="11">
        <f t="shared" si="68"/>
        <v>0.22618329997829914</v>
      </c>
      <c r="BO91" s="11">
        <f t="shared" si="68"/>
        <v>0.26971871463193509</v>
      </c>
      <c r="BP91" s="11">
        <f t="shared" si="68"/>
        <v>0.28282100172069013</v>
      </c>
      <c r="BQ91" s="11">
        <f t="shared" si="68"/>
        <v>0.2919627402751207</v>
      </c>
      <c r="BR91" s="11">
        <f t="shared" ref="BR91:BS91" si="72">+BR89/BR21</f>
        <v>0.30283488663235497</v>
      </c>
      <c r="BS91" s="11">
        <f t="shared" si="72"/>
        <v>0.31381455088818999</v>
      </c>
    </row>
    <row r="93" spans="1:71" s="181" customFormat="1" ht="12.75" x14ac:dyDescent="0.2">
      <c r="Q93" s="181">
        <v>120000</v>
      </c>
      <c r="R93" s="181">
        <v>120000</v>
      </c>
      <c r="S93" s="181">
        <v>120000</v>
      </c>
      <c r="T93" s="181">
        <v>120000</v>
      </c>
      <c r="U93" s="181">
        <v>120000</v>
      </c>
      <c r="V93" s="181">
        <v>120000</v>
      </c>
      <c r="W93" s="181">
        <v>120000</v>
      </c>
      <c r="X93" s="181">
        <v>120000</v>
      </c>
      <c r="AD93" s="181">
        <v>120000</v>
      </c>
      <c r="AE93" s="181">
        <v>120000</v>
      </c>
      <c r="AF93" s="181">
        <v>120000</v>
      </c>
      <c r="AG93" s="181">
        <v>120000</v>
      </c>
      <c r="AH93" s="181">
        <v>120000</v>
      </c>
      <c r="AI93" s="181">
        <v>120000</v>
      </c>
      <c r="AJ93" s="181">
        <v>120000</v>
      </c>
      <c r="AK93" s="181">
        <v>120000</v>
      </c>
      <c r="AL93" s="181">
        <v>120000</v>
      </c>
      <c r="AR93" s="181">
        <v>120000</v>
      </c>
      <c r="AS93" s="181">
        <v>120000</v>
      </c>
      <c r="AT93" s="181">
        <v>120000</v>
      </c>
      <c r="AU93" s="181">
        <v>120000</v>
      </c>
      <c r="AV93" s="181">
        <v>120000</v>
      </c>
      <c r="AW93" s="181">
        <v>120000</v>
      </c>
      <c r="AX93" s="181">
        <v>120000</v>
      </c>
      <c r="BH93" s="181">
        <v>120000</v>
      </c>
      <c r="BI93" s="181">
        <v>120000</v>
      </c>
      <c r="BJ93" s="181">
        <v>120000</v>
      </c>
      <c r="BK93" s="181">
        <v>120000</v>
      </c>
      <c r="BL93" s="181">
        <v>120000</v>
      </c>
    </row>
  </sheetData>
  <mergeCells count="13">
    <mergeCell ref="B2:P2"/>
    <mergeCell ref="Q2:X2"/>
    <mergeCell ref="AD2:AH2"/>
    <mergeCell ref="Y2:AC2"/>
    <mergeCell ref="AI2:AL2"/>
    <mergeCell ref="BM2:BS2"/>
    <mergeCell ref="BF2:BL2"/>
    <mergeCell ref="AF1:AJ1"/>
    <mergeCell ref="AK1:AQ1"/>
    <mergeCell ref="AM2:AU2"/>
    <mergeCell ref="AR1:AX1"/>
    <mergeCell ref="AV2:AX2"/>
    <mergeCell ref="AY2:BD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96"/>
  <sheetViews>
    <sheetView topLeftCell="A13" workbookViewId="0">
      <selection activeCell="B31" sqref="B31:B196"/>
    </sheetView>
  </sheetViews>
  <sheetFormatPr baseColWidth="10" defaultRowHeight="15" x14ac:dyDescent="0.25"/>
  <cols>
    <col min="3" max="3" width="49" customWidth="1"/>
    <col min="4" max="4" width="11.5703125" style="40"/>
  </cols>
  <sheetData>
    <row r="1" spans="2:24" x14ac:dyDescent="0.25">
      <c r="B1" t="s">
        <v>233</v>
      </c>
    </row>
    <row r="2" spans="2:24" x14ac:dyDescent="0.25">
      <c r="B2" t="s">
        <v>237</v>
      </c>
      <c r="F2" s="5"/>
      <c r="H2" s="5"/>
      <c r="J2" s="5"/>
      <c r="L2" s="5"/>
      <c r="N2" s="5"/>
      <c r="P2" s="5"/>
      <c r="R2" s="5"/>
      <c r="T2" s="5"/>
      <c r="W2" s="5"/>
    </row>
    <row r="3" spans="2:24" x14ac:dyDescent="0.25">
      <c r="B3" t="s">
        <v>238</v>
      </c>
      <c r="F3" s="5"/>
      <c r="H3" s="5"/>
      <c r="J3" s="5"/>
      <c r="L3" s="5"/>
      <c r="N3" s="5"/>
      <c r="P3" s="5"/>
      <c r="R3" s="5"/>
      <c r="T3" s="5"/>
      <c r="V3" s="5"/>
    </row>
    <row r="4" spans="2:24" x14ac:dyDescent="0.25">
      <c r="B4" t="s">
        <v>239</v>
      </c>
      <c r="F4" s="5"/>
      <c r="H4" s="5"/>
      <c r="K4" s="5"/>
      <c r="M4" s="5"/>
      <c r="O4" s="5"/>
      <c r="Q4" s="5"/>
      <c r="S4" s="5"/>
      <c r="V4" s="5"/>
      <c r="X4" s="5"/>
    </row>
    <row r="5" spans="2:24" x14ac:dyDescent="0.25">
      <c r="B5" t="s">
        <v>240</v>
      </c>
      <c r="E5" s="5"/>
      <c r="G5" s="5"/>
      <c r="I5" s="5"/>
      <c r="K5" s="5"/>
      <c r="M5" s="5"/>
      <c r="O5" s="5"/>
      <c r="Q5" s="5"/>
      <c r="S5" s="5"/>
      <c r="U5" s="5"/>
    </row>
    <row r="6" spans="2:24" x14ac:dyDescent="0.25">
      <c r="B6" t="s">
        <v>241</v>
      </c>
      <c r="E6" s="5"/>
      <c r="G6" s="5"/>
      <c r="I6" s="5"/>
      <c r="K6" s="5"/>
      <c r="N6" s="5"/>
      <c r="P6" s="5"/>
      <c r="R6" s="5"/>
      <c r="T6" s="5"/>
      <c r="V6" s="5"/>
    </row>
    <row r="7" spans="2:24" x14ac:dyDescent="0.25">
      <c r="B7" t="s">
        <v>242</v>
      </c>
      <c r="F7" s="5"/>
      <c r="H7" s="5"/>
      <c r="J7" s="5"/>
      <c r="L7" s="5"/>
      <c r="N7" s="5"/>
      <c r="P7" s="5"/>
      <c r="R7" s="5"/>
      <c r="T7" s="5"/>
      <c r="V7" s="5"/>
    </row>
    <row r="8" spans="2:24" x14ac:dyDescent="0.25">
      <c r="B8" t="s">
        <v>243</v>
      </c>
      <c r="F8" s="5"/>
      <c r="H8" s="5"/>
      <c r="J8" s="5"/>
      <c r="L8" s="5"/>
      <c r="N8" s="5"/>
      <c r="P8" s="5"/>
      <c r="R8" s="5"/>
      <c r="T8" s="5"/>
      <c r="V8" s="5"/>
    </row>
    <row r="9" spans="2:24" x14ac:dyDescent="0.25">
      <c r="B9" t="s">
        <v>244</v>
      </c>
      <c r="F9" s="5"/>
      <c r="H9" s="5"/>
      <c r="J9" s="5"/>
      <c r="L9" s="5"/>
      <c r="N9" s="5"/>
      <c r="P9" s="5"/>
      <c r="R9" s="5"/>
      <c r="T9" s="5"/>
      <c r="V9" s="5"/>
    </row>
    <row r="10" spans="2:24" x14ac:dyDescent="0.25">
      <c r="B10" t="s">
        <v>245</v>
      </c>
      <c r="F10" s="5"/>
      <c r="H10" s="5"/>
      <c r="J10" s="5"/>
      <c r="L10" s="5"/>
      <c r="N10" s="5"/>
      <c r="P10" s="5"/>
      <c r="R10" s="5"/>
      <c r="T10" s="5"/>
      <c r="V10" s="5"/>
    </row>
    <row r="11" spans="2:24" x14ac:dyDescent="0.25">
      <c r="B11" t="s">
        <v>246</v>
      </c>
      <c r="F11" s="5"/>
      <c r="H11" s="5"/>
      <c r="J11" s="5"/>
      <c r="L11" s="5"/>
      <c r="N11" s="5"/>
      <c r="P11" s="5"/>
      <c r="R11" s="5"/>
      <c r="T11" s="5"/>
      <c r="V11" s="5"/>
    </row>
    <row r="12" spans="2:24" x14ac:dyDescent="0.25">
      <c r="B12" t="s">
        <v>247</v>
      </c>
      <c r="F12" s="5"/>
      <c r="H12" s="5"/>
      <c r="J12" s="5"/>
      <c r="L12" s="5"/>
      <c r="N12" s="5"/>
    </row>
    <row r="13" spans="2:24" x14ac:dyDescent="0.25">
      <c r="B13" t="s">
        <v>248</v>
      </c>
      <c r="F13" s="5"/>
      <c r="H13" s="5"/>
      <c r="J13" s="5"/>
      <c r="L13" s="5"/>
      <c r="N13" s="5"/>
      <c r="P13" s="5"/>
      <c r="R13" s="5"/>
      <c r="T13" s="5"/>
      <c r="V13" s="5"/>
    </row>
    <row r="14" spans="2:24" x14ac:dyDescent="0.25">
      <c r="B14" t="s">
        <v>249</v>
      </c>
    </row>
    <row r="15" spans="2:24" x14ac:dyDescent="0.25">
      <c r="B15" t="s">
        <v>250</v>
      </c>
    </row>
    <row r="16" spans="2:24" x14ac:dyDescent="0.25">
      <c r="B16" t="s">
        <v>251</v>
      </c>
      <c r="D16" s="5"/>
      <c r="E16" s="5"/>
      <c r="F16" s="5"/>
      <c r="G16" s="5"/>
      <c r="H16" s="5"/>
      <c r="I16" s="5"/>
      <c r="J16" s="5"/>
      <c r="K16" s="5"/>
      <c r="L16" s="5"/>
    </row>
    <row r="17" spans="2:22" x14ac:dyDescent="0.25">
      <c r="B17" t="s">
        <v>252</v>
      </c>
      <c r="E17" s="5"/>
      <c r="F17" s="5"/>
      <c r="G17" s="5"/>
      <c r="H17" s="5"/>
      <c r="I17" s="5"/>
      <c r="J17" s="5"/>
      <c r="K17" s="5"/>
      <c r="L17" s="5"/>
      <c r="M17" s="5"/>
    </row>
    <row r="18" spans="2:22" x14ac:dyDescent="0.25">
      <c r="B18" t="s">
        <v>234</v>
      </c>
      <c r="F18" s="5"/>
      <c r="H18" s="5"/>
      <c r="J18" s="5"/>
      <c r="L18" s="5"/>
      <c r="N18" s="5"/>
      <c r="P18" s="5"/>
      <c r="R18" s="5"/>
      <c r="T18" s="5"/>
      <c r="V18" s="5"/>
    </row>
    <row r="19" spans="2:22" x14ac:dyDescent="0.25">
      <c r="B19" t="s">
        <v>235</v>
      </c>
      <c r="E19" s="5"/>
      <c r="G19" s="5"/>
      <c r="I19" s="5"/>
    </row>
    <row r="20" spans="2:22" x14ac:dyDescent="0.25">
      <c r="B20" t="s">
        <v>253</v>
      </c>
      <c r="F20" s="5"/>
      <c r="H20" s="5"/>
      <c r="J20" s="5"/>
      <c r="L20" s="5"/>
      <c r="N20" s="5"/>
      <c r="P20" s="5"/>
      <c r="R20" s="5"/>
      <c r="T20" s="5"/>
      <c r="V20" s="5"/>
    </row>
    <row r="21" spans="2:22" x14ac:dyDescent="0.25">
      <c r="B21" t="s">
        <v>254</v>
      </c>
    </row>
    <row r="22" spans="2:22" x14ac:dyDescent="0.25">
      <c r="B22" t="s">
        <v>255</v>
      </c>
    </row>
    <row r="23" spans="2:22" x14ac:dyDescent="0.25">
      <c r="B23" t="s">
        <v>236</v>
      </c>
    </row>
    <row r="24" spans="2:22" x14ac:dyDescent="0.25">
      <c r="B24" t="s">
        <v>256</v>
      </c>
    </row>
    <row r="33" spans="2:2" x14ac:dyDescent="0.25">
      <c r="B33" t="s">
        <v>265</v>
      </c>
    </row>
    <row r="34" spans="2:2" x14ac:dyDescent="0.25">
      <c r="B34" t="s">
        <v>266</v>
      </c>
    </row>
    <row r="35" spans="2:2" x14ac:dyDescent="0.25">
      <c r="B35" t="s">
        <v>267</v>
      </c>
    </row>
    <row r="36" spans="2:2" x14ac:dyDescent="0.25">
      <c r="B36" t="s">
        <v>268</v>
      </c>
    </row>
    <row r="37" spans="2:2" x14ac:dyDescent="0.25">
      <c r="B37" t="s">
        <v>269</v>
      </c>
    </row>
    <row r="38" spans="2:2" x14ac:dyDescent="0.25">
      <c r="B38" t="s">
        <v>270</v>
      </c>
    </row>
    <row r="39" spans="2:2" x14ac:dyDescent="0.25">
      <c r="B39" t="s">
        <v>271</v>
      </c>
    </row>
    <row r="40" spans="2:2" x14ac:dyDescent="0.25">
      <c r="B40" t="s">
        <v>272</v>
      </c>
    </row>
    <row r="41" spans="2:2" x14ac:dyDescent="0.25">
      <c r="B41">
        <v>5</v>
      </c>
    </row>
    <row r="42" spans="2:2" x14ac:dyDescent="0.25">
      <c r="B42" t="s">
        <v>273</v>
      </c>
    </row>
    <row r="43" spans="2:2" x14ac:dyDescent="0.25">
      <c r="B43" t="s">
        <v>274</v>
      </c>
    </row>
    <row r="44" spans="2:2" x14ac:dyDescent="0.25">
      <c r="B44" t="s">
        <v>275</v>
      </c>
    </row>
    <row r="45" spans="2:2" x14ac:dyDescent="0.25">
      <c r="B45" t="s">
        <v>276</v>
      </c>
    </row>
    <row r="46" spans="2:2" x14ac:dyDescent="0.25">
      <c r="B46" t="s">
        <v>277</v>
      </c>
    </row>
    <row r="47" spans="2:2" x14ac:dyDescent="0.25">
      <c r="B47" t="s">
        <v>278</v>
      </c>
    </row>
    <row r="48" spans="2:2" x14ac:dyDescent="0.25">
      <c r="B48" t="s">
        <v>279</v>
      </c>
    </row>
    <row r="49" spans="2:2" x14ac:dyDescent="0.25">
      <c r="B49" t="s">
        <v>280</v>
      </c>
    </row>
    <row r="50" spans="2:2" x14ac:dyDescent="0.25">
      <c r="B50" t="s">
        <v>281</v>
      </c>
    </row>
    <row r="51" spans="2:2" x14ac:dyDescent="0.25">
      <c r="B51" t="s">
        <v>282</v>
      </c>
    </row>
    <row r="52" spans="2:2" x14ac:dyDescent="0.25">
      <c r="B52" t="s">
        <v>283</v>
      </c>
    </row>
    <row r="53" spans="2:2" x14ac:dyDescent="0.25">
      <c r="B53" t="s">
        <v>284</v>
      </c>
    </row>
    <row r="54" spans="2:2" x14ac:dyDescent="0.25">
      <c r="B54" t="s">
        <v>279</v>
      </c>
    </row>
    <row r="55" spans="2:2" x14ac:dyDescent="0.25">
      <c r="B55" t="s">
        <v>285</v>
      </c>
    </row>
    <row r="61" spans="2:2" x14ac:dyDescent="0.25">
      <c r="B61" t="s">
        <v>265</v>
      </c>
    </row>
    <row r="62" spans="2:2" x14ac:dyDescent="0.25">
      <c r="B62" t="s">
        <v>266</v>
      </c>
    </row>
    <row r="63" spans="2:2" x14ac:dyDescent="0.25">
      <c r="B63" t="s">
        <v>267</v>
      </c>
    </row>
    <row r="64" spans="2:2" x14ac:dyDescent="0.25">
      <c r="B64" t="s">
        <v>286</v>
      </c>
    </row>
    <row r="65" spans="2:2" x14ac:dyDescent="0.25">
      <c r="B65" t="s">
        <v>287</v>
      </c>
    </row>
    <row r="66" spans="2:2" x14ac:dyDescent="0.25">
      <c r="B66" t="s">
        <v>266</v>
      </c>
    </row>
    <row r="67" spans="2:2" x14ac:dyDescent="0.25">
      <c r="B67" t="s">
        <v>267</v>
      </c>
    </row>
    <row r="68" spans="2:2" x14ac:dyDescent="0.25">
      <c r="B68" t="s">
        <v>288</v>
      </c>
    </row>
    <row r="69" spans="2:2" x14ac:dyDescent="0.25">
      <c r="B69" t="s">
        <v>289</v>
      </c>
    </row>
    <row r="70" spans="2:2" x14ac:dyDescent="0.25">
      <c r="B70" t="s">
        <v>269</v>
      </c>
    </row>
    <row r="71" spans="2:2" x14ac:dyDescent="0.25">
      <c r="B71" t="s">
        <v>270</v>
      </c>
    </row>
    <row r="72" spans="2:2" x14ac:dyDescent="0.25">
      <c r="B72" t="s">
        <v>290</v>
      </c>
    </row>
    <row r="73" spans="2:2" x14ac:dyDescent="0.25">
      <c r="B73" t="s">
        <v>291</v>
      </c>
    </row>
    <row r="74" spans="2:2" x14ac:dyDescent="0.25">
      <c r="B74">
        <v>10</v>
      </c>
    </row>
    <row r="75" spans="2:2" x14ac:dyDescent="0.25">
      <c r="B75" t="s">
        <v>292</v>
      </c>
    </row>
    <row r="76" spans="2:2" x14ac:dyDescent="0.25">
      <c r="B76" t="s">
        <v>293</v>
      </c>
    </row>
    <row r="77" spans="2:2" x14ac:dyDescent="0.25">
      <c r="B77" t="s">
        <v>294</v>
      </c>
    </row>
    <row r="78" spans="2:2" x14ac:dyDescent="0.25">
      <c r="B78" t="s">
        <v>295</v>
      </c>
    </row>
    <row r="79" spans="2:2" x14ac:dyDescent="0.25">
      <c r="B79" t="s">
        <v>277</v>
      </c>
    </row>
    <row r="80" spans="2:2" x14ac:dyDescent="0.25">
      <c r="B80" t="s">
        <v>296</v>
      </c>
    </row>
    <row r="81" spans="2:2" x14ac:dyDescent="0.25">
      <c r="B81" t="s">
        <v>279</v>
      </c>
    </row>
    <row r="82" spans="2:2" x14ac:dyDescent="0.25">
      <c r="B82" t="s">
        <v>297</v>
      </c>
    </row>
    <row r="83" spans="2:2" x14ac:dyDescent="0.25">
      <c r="B83" t="s">
        <v>298</v>
      </c>
    </row>
    <row r="84" spans="2:2" x14ac:dyDescent="0.25">
      <c r="B84" t="s">
        <v>299</v>
      </c>
    </row>
    <row r="85" spans="2:2" x14ac:dyDescent="0.25">
      <c r="B85" t="s">
        <v>300</v>
      </c>
    </row>
    <row r="86" spans="2:2" x14ac:dyDescent="0.25">
      <c r="B86" t="s">
        <v>301</v>
      </c>
    </row>
    <row r="87" spans="2:2" x14ac:dyDescent="0.25">
      <c r="B87" t="s">
        <v>302</v>
      </c>
    </row>
    <row r="88" spans="2:2" x14ac:dyDescent="0.25">
      <c r="B88" t="s">
        <v>298</v>
      </c>
    </row>
    <row r="89" spans="2:2" x14ac:dyDescent="0.25">
      <c r="B89" t="s">
        <v>281</v>
      </c>
    </row>
    <row r="90" spans="2:2" x14ac:dyDescent="0.25">
      <c r="B90" t="s">
        <v>282</v>
      </c>
    </row>
    <row r="91" spans="2:2" x14ac:dyDescent="0.25">
      <c r="B91" t="s">
        <v>303</v>
      </c>
    </row>
    <row r="92" spans="2:2" x14ac:dyDescent="0.25">
      <c r="B92" t="s">
        <v>304</v>
      </c>
    </row>
    <row r="93" spans="2:2" x14ac:dyDescent="0.25">
      <c r="B93" t="s">
        <v>279</v>
      </c>
    </row>
    <row r="94" spans="2:2" x14ac:dyDescent="0.25">
      <c r="B94" t="s">
        <v>305</v>
      </c>
    </row>
    <row r="100" spans="2:2" x14ac:dyDescent="0.25">
      <c r="B100" t="s">
        <v>265</v>
      </c>
    </row>
    <row r="101" spans="2:2" x14ac:dyDescent="0.25">
      <c r="B101" t="s">
        <v>266</v>
      </c>
    </row>
    <row r="102" spans="2:2" x14ac:dyDescent="0.25">
      <c r="B102" t="s">
        <v>267</v>
      </c>
    </row>
    <row r="103" spans="2:2" x14ac:dyDescent="0.25">
      <c r="B103" t="s">
        <v>306</v>
      </c>
    </row>
    <row r="104" spans="2:2" x14ac:dyDescent="0.25">
      <c r="B104" t="s">
        <v>287</v>
      </c>
    </row>
    <row r="105" spans="2:2" x14ac:dyDescent="0.25">
      <c r="B105" t="s">
        <v>266</v>
      </c>
    </row>
    <row r="106" spans="2:2" x14ac:dyDescent="0.25">
      <c r="B106" t="s">
        <v>267</v>
      </c>
    </row>
    <row r="107" spans="2:2" x14ac:dyDescent="0.25">
      <c r="B107" t="s">
        <v>307</v>
      </c>
    </row>
    <row r="108" spans="2:2" x14ac:dyDescent="0.25">
      <c r="B108" t="s">
        <v>308</v>
      </c>
    </row>
    <row r="109" spans="2:2" x14ac:dyDescent="0.25">
      <c r="B109" t="s">
        <v>269</v>
      </c>
    </row>
    <row r="110" spans="2:2" x14ac:dyDescent="0.25">
      <c r="B110" t="s">
        <v>270</v>
      </c>
    </row>
    <row r="111" spans="2:2" x14ac:dyDescent="0.25">
      <c r="B111" t="s">
        <v>309</v>
      </c>
    </row>
    <row r="112" spans="2:2" x14ac:dyDescent="0.25">
      <c r="B112" t="s">
        <v>310</v>
      </c>
    </row>
    <row r="113" spans="2:2" x14ac:dyDescent="0.25">
      <c r="B113">
        <v>10</v>
      </c>
    </row>
    <row r="114" spans="2:2" x14ac:dyDescent="0.25">
      <c r="B114" t="s">
        <v>311</v>
      </c>
    </row>
    <row r="115" spans="2:2" x14ac:dyDescent="0.25">
      <c r="B115" t="s">
        <v>312</v>
      </c>
    </row>
    <row r="116" spans="2:2" x14ac:dyDescent="0.25">
      <c r="B116" t="s">
        <v>313</v>
      </c>
    </row>
    <row r="117" spans="2:2" x14ac:dyDescent="0.25">
      <c r="B117" t="s">
        <v>314</v>
      </c>
    </row>
    <row r="118" spans="2:2" x14ac:dyDescent="0.25">
      <c r="B118" t="s">
        <v>315</v>
      </c>
    </row>
    <row r="119" spans="2:2" x14ac:dyDescent="0.25">
      <c r="B119" t="s">
        <v>316</v>
      </c>
    </row>
    <row r="120" spans="2:2" x14ac:dyDescent="0.25">
      <c r="B120" t="s">
        <v>279</v>
      </c>
    </row>
    <row r="121" spans="2:2" x14ac:dyDescent="0.25">
      <c r="B121" t="s">
        <v>317</v>
      </c>
    </row>
    <row r="122" spans="2:2" x14ac:dyDescent="0.25">
      <c r="B122" t="s">
        <v>298</v>
      </c>
    </row>
    <row r="123" spans="2:2" x14ac:dyDescent="0.25">
      <c r="B123" t="s">
        <v>318</v>
      </c>
    </row>
    <row r="124" spans="2:2" x14ac:dyDescent="0.25">
      <c r="B124" t="s">
        <v>281</v>
      </c>
    </row>
    <row r="125" spans="2:2" x14ac:dyDescent="0.25">
      <c r="B125" t="s">
        <v>282</v>
      </c>
    </row>
    <row r="126" spans="2:2" x14ac:dyDescent="0.25">
      <c r="B126" t="s">
        <v>319</v>
      </c>
    </row>
    <row r="127" spans="2:2" x14ac:dyDescent="0.25">
      <c r="B127" t="s">
        <v>320</v>
      </c>
    </row>
    <row r="128" spans="2:2" x14ac:dyDescent="0.25">
      <c r="B128" t="s">
        <v>279</v>
      </c>
    </row>
    <row r="129" spans="2:2" x14ac:dyDescent="0.25">
      <c r="B129" t="s">
        <v>321</v>
      </c>
    </row>
    <row r="134" spans="2:2" x14ac:dyDescent="0.25">
      <c r="B134" t="s">
        <v>265</v>
      </c>
    </row>
    <row r="135" spans="2:2" x14ac:dyDescent="0.25">
      <c r="B135" t="s">
        <v>266</v>
      </c>
    </row>
    <row r="136" spans="2:2" x14ac:dyDescent="0.25">
      <c r="B136" t="s">
        <v>267</v>
      </c>
    </row>
    <row r="137" spans="2:2" x14ac:dyDescent="0.25">
      <c r="B137" t="s">
        <v>322</v>
      </c>
    </row>
    <row r="138" spans="2:2" x14ac:dyDescent="0.25">
      <c r="B138" t="s">
        <v>323</v>
      </c>
    </row>
    <row r="139" spans="2:2" x14ac:dyDescent="0.25">
      <c r="B139" t="s">
        <v>324</v>
      </c>
    </row>
    <row r="140" spans="2:2" x14ac:dyDescent="0.25">
      <c r="B140" t="s">
        <v>266</v>
      </c>
    </row>
    <row r="141" spans="2:2" x14ac:dyDescent="0.25">
      <c r="B141" t="s">
        <v>267</v>
      </c>
    </row>
    <row r="142" spans="2:2" x14ac:dyDescent="0.25">
      <c r="B142" t="s">
        <v>325</v>
      </c>
    </row>
    <row r="143" spans="2:2" x14ac:dyDescent="0.25">
      <c r="B143" t="s">
        <v>326</v>
      </c>
    </row>
    <row r="144" spans="2:2" x14ac:dyDescent="0.25">
      <c r="B144" t="s">
        <v>269</v>
      </c>
    </row>
    <row r="145" spans="2:2" x14ac:dyDescent="0.25">
      <c r="B145" t="s">
        <v>270</v>
      </c>
    </row>
    <row r="146" spans="2:2" x14ac:dyDescent="0.25">
      <c r="B146" t="s">
        <v>327</v>
      </c>
    </row>
    <row r="147" spans="2:2" x14ac:dyDescent="0.25">
      <c r="B147" t="s">
        <v>328</v>
      </c>
    </row>
    <row r="148" spans="2:2" x14ac:dyDescent="0.25">
      <c r="B148">
        <v>10</v>
      </c>
    </row>
    <row r="149" spans="2:2" x14ac:dyDescent="0.25">
      <c r="B149" t="s">
        <v>329</v>
      </c>
    </row>
    <row r="150" spans="2:2" x14ac:dyDescent="0.25">
      <c r="B150" t="s">
        <v>330</v>
      </c>
    </row>
    <row r="151" spans="2:2" x14ac:dyDescent="0.25">
      <c r="B151" t="s">
        <v>331</v>
      </c>
    </row>
    <row r="152" spans="2:2" x14ac:dyDescent="0.25">
      <c r="B152" t="s">
        <v>332</v>
      </c>
    </row>
    <row r="153" spans="2:2" x14ac:dyDescent="0.25">
      <c r="B153" t="s">
        <v>333</v>
      </c>
    </row>
    <row r="154" spans="2:2" x14ac:dyDescent="0.25">
      <c r="B154" t="s">
        <v>334</v>
      </c>
    </row>
    <row r="155" spans="2:2" x14ac:dyDescent="0.25">
      <c r="B155" t="s">
        <v>279</v>
      </c>
    </row>
    <row r="156" spans="2:2" x14ac:dyDescent="0.25">
      <c r="B156" t="s">
        <v>335</v>
      </c>
    </row>
    <row r="157" spans="2:2" x14ac:dyDescent="0.25">
      <c r="B157" t="s">
        <v>281</v>
      </c>
    </row>
    <row r="158" spans="2:2" x14ac:dyDescent="0.25">
      <c r="B158" t="s">
        <v>282</v>
      </c>
    </row>
    <row r="159" spans="2:2" x14ac:dyDescent="0.25">
      <c r="B159" t="s">
        <v>336</v>
      </c>
    </row>
    <row r="160" spans="2:2" x14ac:dyDescent="0.25">
      <c r="B160" t="s">
        <v>337</v>
      </c>
    </row>
    <row r="161" spans="2:2" x14ac:dyDescent="0.25">
      <c r="B161" t="s">
        <v>279</v>
      </c>
    </row>
    <row r="162" spans="2:2" x14ac:dyDescent="0.25">
      <c r="B162" t="s">
        <v>338</v>
      </c>
    </row>
    <row r="168" spans="2:2" x14ac:dyDescent="0.25">
      <c r="B168" t="s">
        <v>265</v>
      </c>
    </row>
    <row r="169" spans="2:2" x14ac:dyDescent="0.25">
      <c r="B169" t="s">
        <v>266</v>
      </c>
    </row>
    <row r="170" spans="2:2" x14ac:dyDescent="0.25">
      <c r="B170" t="s">
        <v>267</v>
      </c>
    </row>
    <row r="171" spans="2:2" x14ac:dyDescent="0.25">
      <c r="B171" t="s">
        <v>339</v>
      </c>
    </row>
    <row r="172" spans="2:2" x14ac:dyDescent="0.25">
      <c r="B172" t="s">
        <v>323</v>
      </c>
    </row>
    <row r="173" spans="2:2" x14ac:dyDescent="0.25">
      <c r="B173" t="s">
        <v>324</v>
      </c>
    </row>
    <row r="174" spans="2:2" x14ac:dyDescent="0.25">
      <c r="B174" t="s">
        <v>266</v>
      </c>
    </row>
    <row r="175" spans="2:2" x14ac:dyDescent="0.25">
      <c r="B175" t="s">
        <v>267</v>
      </c>
    </row>
    <row r="176" spans="2:2" x14ac:dyDescent="0.25">
      <c r="B176" t="s">
        <v>340</v>
      </c>
    </row>
    <row r="177" spans="2:2" x14ac:dyDescent="0.25">
      <c r="B177" t="s">
        <v>341</v>
      </c>
    </row>
    <row r="178" spans="2:2" x14ac:dyDescent="0.25">
      <c r="B178" t="s">
        <v>269</v>
      </c>
    </row>
    <row r="179" spans="2:2" x14ac:dyDescent="0.25">
      <c r="B179" t="s">
        <v>270</v>
      </c>
    </row>
    <row r="180" spans="2:2" x14ac:dyDescent="0.25">
      <c r="B180" t="s">
        <v>342</v>
      </c>
    </row>
    <row r="181" spans="2:2" x14ac:dyDescent="0.25">
      <c r="B181" t="s">
        <v>343</v>
      </c>
    </row>
    <row r="182" spans="2:2" x14ac:dyDescent="0.25">
      <c r="B182">
        <v>10</v>
      </c>
    </row>
    <row r="183" spans="2:2" x14ac:dyDescent="0.25">
      <c r="B183" t="s">
        <v>344</v>
      </c>
    </row>
    <row r="184" spans="2:2" x14ac:dyDescent="0.25">
      <c r="B184" t="s">
        <v>345</v>
      </c>
    </row>
    <row r="185" spans="2:2" x14ac:dyDescent="0.25">
      <c r="B185" t="s">
        <v>346</v>
      </c>
    </row>
    <row r="186" spans="2:2" x14ac:dyDescent="0.25">
      <c r="B186" t="s">
        <v>347</v>
      </c>
    </row>
    <row r="187" spans="2:2" x14ac:dyDescent="0.25">
      <c r="B187" t="s">
        <v>348</v>
      </c>
    </row>
    <row r="188" spans="2:2" x14ac:dyDescent="0.25">
      <c r="B188" t="s">
        <v>349</v>
      </c>
    </row>
    <row r="189" spans="2:2" x14ac:dyDescent="0.25">
      <c r="B189" t="s">
        <v>279</v>
      </c>
    </row>
    <row r="190" spans="2:2" x14ac:dyDescent="0.25">
      <c r="B190" t="s">
        <v>350</v>
      </c>
    </row>
    <row r="191" spans="2:2" x14ac:dyDescent="0.25">
      <c r="B191" t="s">
        <v>281</v>
      </c>
    </row>
    <row r="192" spans="2:2" x14ac:dyDescent="0.25">
      <c r="B192" t="s">
        <v>282</v>
      </c>
    </row>
    <row r="193" spans="2:2" x14ac:dyDescent="0.25">
      <c r="B193" t="s">
        <v>351</v>
      </c>
    </row>
    <row r="194" spans="2:2" x14ac:dyDescent="0.25">
      <c r="B194" t="s">
        <v>352</v>
      </c>
    </row>
    <row r="195" spans="2:2" x14ac:dyDescent="0.25">
      <c r="B195" t="s">
        <v>279</v>
      </c>
    </row>
    <row r="196" spans="2:2" x14ac:dyDescent="0.25">
      <c r="B196" t="s">
        <v>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2007_2013</vt:lpstr>
      <vt:lpstr>2014_2020</vt:lpstr>
      <vt:lpstr>variations</vt:lpstr>
      <vt:lpstr>MMF current prices</vt:lpstr>
      <vt:lpstr>preallocation 14-20</vt:lpstr>
      <vt:lpstr>MMF 2011 prices</vt:lpstr>
      <vt:lpstr>2021_2027</vt:lpstr>
      <vt:lpstr>1958-2027</vt:lpstr>
      <vt:lpstr>Hoja1</vt:lpstr>
      <vt:lpstr>'2014_2020'!footnote</vt:lpstr>
    </vt:vector>
  </TitlesOfParts>
  <Company>UPV-EHU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Joaquin</dc:creator>
  <cp:lastModifiedBy>JOAQUIN ARRIOLA</cp:lastModifiedBy>
  <dcterms:created xsi:type="dcterms:W3CDTF">2013-07-17T13:33:19Z</dcterms:created>
  <dcterms:modified xsi:type="dcterms:W3CDTF">2022-01-21T17:26:01Z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7fc1fcf3-c909-4471-99cb-a59427b2f6d4</vt:lpwstr>
  </property>
</Properties>
</file>